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helit\Dropbox\Heliton Tavares\"/>
    </mc:Choice>
  </mc:AlternateContent>
  <xr:revisionPtr revIDLastSave="0" documentId="13_ncr:1_{1A60FACE-5F75-453C-9E78-FDDF6DC5FFFE}" xr6:coauthVersionLast="45" xr6:coauthVersionMax="45" xr10:uidLastSave="{00000000-0000-0000-0000-000000000000}"/>
  <bookViews>
    <workbookView xWindow="675" yWindow="690" windowWidth="19650" windowHeight="13515" activeTab="1" xr2:uid="{EE4B8A2C-2B3C-468D-BD6A-B6A1CBB6BA12}"/>
  </bookViews>
  <sheets>
    <sheet name="Mundo" sheetId="3" r:id="rId1"/>
    <sheet name="BR" sheetId="2" r:id="rId2"/>
    <sheet name="SP" sheetId="1" r:id="rId3"/>
    <sheet name="População" sheetId="4" r:id="rId4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E9" i="3"/>
  <c r="F9" i="3"/>
  <c r="J13" i="3"/>
  <c r="J14" i="3"/>
  <c r="J12" i="3"/>
  <c r="I13" i="3"/>
  <c r="I14" i="3"/>
  <c r="I12" i="3"/>
  <c r="H11" i="3"/>
  <c r="H10" i="3"/>
  <c r="E11" i="3"/>
  <c r="F11" i="3"/>
  <c r="F10" i="3"/>
  <c r="E10" i="3"/>
  <c r="E3" i="3"/>
  <c r="F3" i="3"/>
  <c r="E38" i="2" l="1"/>
  <c r="H38" i="2"/>
  <c r="I37" i="2" l="1"/>
  <c r="E37" i="2"/>
  <c r="F37" i="2"/>
  <c r="H37" i="2"/>
  <c r="I36" i="2" l="1"/>
  <c r="E36" i="2"/>
  <c r="F36" i="2"/>
  <c r="H36" i="2"/>
  <c r="I35" i="2"/>
  <c r="F35" i="2"/>
  <c r="E35" i="2"/>
  <c r="H35" i="2"/>
  <c r="C66" i="2" l="1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H34" i="2"/>
  <c r="F34" i="2"/>
  <c r="E34" i="2"/>
  <c r="C34" i="2"/>
  <c r="H33" i="2"/>
  <c r="F33" i="2"/>
  <c r="E33" i="2"/>
  <c r="C33" i="2"/>
  <c r="H32" i="2"/>
  <c r="F32" i="2"/>
  <c r="E32" i="2"/>
  <c r="C32" i="2"/>
  <c r="H31" i="2"/>
  <c r="F31" i="2"/>
  <c r="E31" i="2"/>
  <c r="C31" i="2"/>
  <c r="H30" i="2"/>
  <c r="F30" i="2"/>
  <c r="E30" i="2"/>
  <c r="C30" i="2"/>
  <c r="H29" i="2"/>
  <c r="F29" i="2"/>
  <c r="I34" i="2" s="1"/>
  <c r="E29" i="2"/>
  <c r="C29" i="2"/>
  <c r="H28" i="2"/>
  <c r="F28" i="2"/>
  <c r="E28" i="2"/>
  <c r="C28" i="2"/>
  <c r="H27" i="2"/>
  <c r="F27" i="2"/>
  <c r="I32" i="2" s="1"/>
  <c r="E27" i="2"/>
  <c r="C27" i="2"/>
  <c r="H26" i="2"/>
  <c r="F26" i="2"/>
  <c r="E26" i="2"/>
  <c r="C26" i="2"/>
  <c r="H25" i="2"/>
  <c r="F25" i="2"/>
  <c r="E25" i="2"/>
  <c r="C25" i="2"/>
  <c r="H24" i="2"/>
  <c r="F24" i="2"/>
  <c r="E24" i="2"/>
  <c r="C24" i="2"/>
  <c r="H23" i="2"/>
  <c r="F23" i="2"/>
  <c r="I28" i="2" s="1"/>
  <c r="J29" i="2" s="1"/>
  <c r="K29" i="2" s="1"/>
  <c r="L29" i="2" s="1"/>
  <c r="E23" i="2"/>
  <c r="C23" i="2"/>
  <c r="H22" i="2"/>
  <c r="F22" i="2"/>
  <c r="E22" i="2"/>
  <c r="C22" i="2"/>
  <c r="H21" i="2"/>
  <c r="F21" i="2"/>
  <c r="I26" i="2" s="1"/>
  <c r="J27" i="2" s="1"/>
  <c r="K27" i="2" s="1"/>
  <c r="L27" i="2" s="1"/>
  <c r="E21" i="2"/>
  <c r="C21" i="2"/>
  <c r="H20" i="2"/>
  <c r="F20" i="2"/>
  <c r="I25" i="2" s="1"/>
  <c r="J26" i="2" s="1"/>
  <c r="K26" i="2" s="1"/>
  <c r="L26" i="2" s="1"/>
  <c r="E20" i="2"/>
  <c r="C20" i="2"/>
  <c r="H19" i="2"/>
  <c r="F19" i="2"/>
  <c r="I24" i="2" s="1"/>
  <c r="J25" i="2" s="1"/>
  <c r="K25" i="2" s="1"/>
  <c r="L25" i="2" s="1"/>
  <c r="E19" i="2"/>
  <c r="C19" i="2"/>
  <c r="H18" i="2"/>
  <c r="F18" i="2"/>
  <c r="E18" i="2"/>
  <c r="C18" i="2"/>
  <c r="H17" i="2"/>
  <c r="F17" i="2"/>
  <c r="I22" i="2" s="1"/>
  <c r="J23" i="2" s="1"/>
  <c r="K23" i="2" s="1"/>
  <c r="L23" i="2" s="1"/>
  <c r="E17" i="2"/>
  <c r="C17" i="2"/>
  <c r="H16" i="2"/>
  <c r="F16" i="2"/>
  <c r="E16" i="2"/>
  <c r="C16" i="2"/>
  <c r="H15" i="2"/>
  <c r="F15" i="2"/>
  <c r="I20" i="2" s="1"/>
  <c r="J21" i="2" s="1"/>
  <c r="K21" i="2" s="1"/>
  <c r="L21" i="2" s="1"/>
  <c r="E15" i="2"/>
  <c r="C15" i="2"/>
  <c r="H14" i="2"/>
  <c r="F14" i="2"/>
  <c r="E14" i="2"/>
  <c r="C14" i="2"/>
  <c r="H13" i="2"/>
  <c r="F13" i="2"/>
  <c r="I18" i="2" s="1"/>
  <c r="J19" i="2" s="1"/>
  <c r="K19" i="2" s="1"/>
  <c r="L19" i="2" s="1"/>
  <c r="E13" i="2"/>
  <c r="C13" i="2"/>
  <c r="H12" i="2"/>
  <c r="F12" i="2"/>
  <c r="E12" i="2"/>
  <c r="C12" i="2"/>
  <c r="H11" i="2"/>
  <c r="F11" i="2"/>
  <c r="I14" i="2" s="1"/>
  <c r="J15" i="2" s="1"/>
  <c r="K15" i="2" s="1"/>
  <c r="L15" i="2" s="1"/>
  <c r="E11" i="2"/>
  <c r="C11" i="2"/>
  <c r="H10" i="2"/>
  <c r="F10" i="2"/>
  <c r="E10" i="2"/>
  <c r="C10" i="2"/>
  <c r="H9" i="2"/>
  <c r="F9" i="2"/>
  <c r="E9" i="2"/>
  <c r="C9" i="2"/>
  <c r="H8" i="2"/>
  <c r="F8" i="2"/>
  <c r="I13" i="2" s="1"/>
  <c r="J14" i="2" s="1"/>
  <c r="K14" i="2" s="1"/>
  <c r="L14" i="2" s="1"/>
  <c r="E8" i="2"/>
  <c r="C8" i="2"/>
  <c r="H7" i="2"/>
  <c r="F7" i="2"/>
  <c r="E7" i="2"/>
  <c r="C7" i="2"/>
  <c r="H6" i="2"/>
  <c r="F6" i="2"/>
  <c r="E6" i="2"/>
  <c r="C6" i="2"/>
  <c r="H5" i="2"/>
  <c r="F5" i="2"/>
  <c r="E5" i="2"/>
  <c r="C5" i="2"/>
  <c r="H4" i="2"/>
  <c r="F4" i="2"/>
  <c r="E4" i="2"/>
  <c r="C4" i="2"/>
  <c r="H3" i="2"/>
  <c r="F3" i="2"/>
  <c r="E3" i="2"/>
  <c r="C3" i="2"/>
  <c r="H2" i="2"/>
  <c r="C2" i="2"/>
  <c r="N1" i="2"/>
  <c r="M1" i="2"/>
  <c r="M30" i="2" s="1"/>
  <c r="N30" i="2" s="1"/>
  <c r="F34" i="1"/>
  <c r="I34" i="1"/>
  <c r="E34" i="1"/>
  <c r="H3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3" i="1"/>
  <c r="I33" i="1"/>
  <c r="F33" i="1"/>
  <c r="E33" i="1"/>
  <c r="H33" i="1"/>
  <c r="M65" i="2" l="1"/>
  <c r="N65" i="2" s="1"/>
  <c r="M61" i="2"/>
  <c r="N61" i="2" s="1"/>
  <c r="M57" i="2"/>
  <c r="N57" i="2" s="1"/>
  <c r="M53" i="2"/>
  <c r="N53" i="2" s="1"/>
  <c r="M49" i="2"/>
  <c r="N49" i="2" s="1"/>
  <c r="M45" i="2"/>
  <c r="N45" i="2" s="1"/>
  <c r="M41" i="2"/>
  <c r="N41" i="2" s="1"/>
  <c r="M37" i="2"/>
  <c r="N37" i="2" s="1"/>
  <c r="M33" i="2"/>
  <c r="N33" i="2" s="1"/>
  <c r="M66" i="2"/>
  <c r="N66" i="2" s="1"/>
  <c r="M62" i="2"/>
  <c r="N62" i="2" s="1"/>
  <c r="M58" i="2"/>
  <c r="N58" i="2" s="1"/>
  <c r="M54" i="2"/>
  <c r="N54" i="2" s="1"/>
  <c r="M50" i="2"/>
  <c r="N50" i="2" s="1"/>
  <c r="M46" i="2"/>
  <c r="N46" i="2" s="1"/>
  <c r="M42" i="2"/>
  <c r="N42" i="2" s="1"/>
  <c r="M38" i="2"/>
  <c r="N38" i="2" s="1"/>
  <c r="M34" i="2"/>
  <c r="N34" i="2" s="1"/>
  <c r="M31" i="2"/>
  <c r="N31" i="2" s="1"/>
  <c r="M29" i="2"/>
  <c r="N29" i="2" s="1"/>
  <c r="M27" i="2"/>
  <c r="N27" i="2" s="1"/>
  <c r="M25" i="2"/>
  <c r="N25" i="2" s="1"/>
  <c r="M23" i="2"/>
  <c r="N23" i="2" s="1"/>
  <c r="M21" i="2"/>
  <c r="N21" i="2" s="1"/>
  <c r="M19" i="2"/>
  <c r="N19" i="2" s="1"/>
  <c r="M17" i="2"/>
  <c r="N17" i="2" s="1"/>
  <c r="M15" i="2"/>
  <c r="N15" i="2" s="1"/>
  <c r="M13" i="2"/>
  <c r="N13" i="2" s="1"/>
  <c r="M63" i="2"/>
  <c r="N63" i="2" s="1"/>
  <c r="M59" i="2"/>
  <c r="N59" i="2" s="1"/>
  <c r="M55" i="2"/>
  <c r="N55" i="2" s="1"/>
  <c r="M51" i="2"/>
  <c r="N51" i="2" s="1"/>
  <c r="M47" i="2"/>
  <c r="N47" i="2" s="1"/>
  <c r="M43" i="2"/>
  <c r="N43" i="2" s="1"/>
  <c r="M39" i="2"/>
  <c r="N39" i="2" s="1"/>
  <c r="M35" i="2"/>
  <c r="N35" i="2" s="1"/>
  <c r="M2" i="2"/>
  <c r="M5" i="2"/>
  <c r="N5" i="2" s="1"/>
  <c r="M8" i="2"/>
  <c r="N8" i="2" s="1"/>
  <c r="I17" i="2"/>
  <c r="J18" i="2" s="1"/>
  <c r="K18" i="2" s="1"/>
  <c r="L18" i="2" s="1"/>
  <c r="I19" i="2"/>
  <c r="J20" i="2" s="1"/>
  <c r="K20" i="2" s="1"/>
  <c r="L20" i="2" s="1"/>
  <c r="M20" i="2"/>
  <c r="N20" i="2" s="1"/>
  <c r="I27" i="2"/>
  <c r="J28" i="2" s="1"/>
  <c r="K28" i="2" s="1"/>
  <c r="L28" i="2" s="1"/>
  <c r="M22" i="2"/>
  <c r="N22" i="2" s="1"/>
  <c r="M28" i="2"/>
  <c r="N28" i="2" s="1"/>
  <c r="M40" i="2"/>
  <c r="N40" i="2" s="1"/>
  <c r="M48" i="2"/>
  <c r="N48" i="2" s="1"/>
  <c r="M56" i="2"/>
  <c r="N56" i="2" s="1"/>
  <c r="M64" i="2"/>
  <c r="N64" i="2" s="1"/>
  <c r="M3" i="2"/>
  <c r="N3" i="2" s="1"/>
  <c r="M6" i="2"/>
  <c r="N6" i="2" s="1"/>
  <c r="I15" i="2"/>
  <c r="J16" i="2" s="1"/>
  <c r="K16" i="2" s="1"/>
  <c r="L16" i="2" s="1"/>
  <c r="M11" i="2"/>
  <c r="N11" i="2" s="1"/>
  <c r="M14" i="2"/>
  <c r="N14" i="2" s="1"/>
  <c r="I21" i="2"/>
  <c r="J22" i="2" s="1"/>
  <c r="K22" i="2" s="1"/>
  <c r="L22" i="2" s="1"/>
  <c r="M26" i="2"/>
  <c r="N26" i="2" s="1"/>
  <c r="I33" i="2"/>
  <c r="M7" i="2"/>
  <c r="N7" i="2" s="1"/>
  <c r="M10" i="2"/>
  <c r="N10" i="2" s="1"/>
  <c r="I16" i="2"/>
  <c r="J17" i="2" s="1"/>
  <c r="K17" i="2" s="1"/>
  <c r="L17" i="2" s="1"/>
  <c r="M18" i="2"/>
  <c r="N18" i="2" s="1"/>
  <c r="M4" i="2"/>
  <c r="N4" i="2" s="1"/>
  <c r="M9" i="2"/>
  <c r="N9" i="2" s="1"/>
  <c r="M12" i="2"/>
  <c r="N12" i="2" s="1"/>
  <c r="M16" i="2"/>
  <c r="N16" i="2" s="1"/>
  <c r="I23" i="2"/>
  <c r="J24" i="2" s="1"/>
  <c r="K24" i="2" s="1"/>
  <c r="L24" i="2" s="1"/>
  <c r="I29" i="2"/>
  <c r="J30" i="2" s="1"/>
  <c r="K30" i="2" s="1"/>
  <c r="L30" i="2" s="1"/>
  <c r="M24" i="2"/>
  <c r="N24" i="2" s="1"/>
  <c r="I31" i="2"/>
  <c r="J32" i="2" s="1"/>
  <c r="K32" i="2" s="1"/>
  <c r="L32" i="2" s="1"/>
  <c r="I30" i="2"/>
  <c r="J31" i="2" s="1"/>
  <c r="K31" i="2" s="1"/>
  <c r="L31" i="2" s="1"/>
  <c r="M32" i="2"/>
  <c r="N32" i="2" s="1"/>
  <c r="M36" i="2"/>
  <c r="N36" i="2" s="1"/>
  <c r="M44" i="2"/>
  <c r="N44" i="2" s="1"/>
  <c r="M52" i="2"/>
  <c r="N52" i="2" s="1"/>
  <c r="M60" i="2"/>
  <c r="N60" i="2" s="1"/>
  <c r="N1" i="1" l="1"/>
  <c r="M1" i="1"/>
  <c r="I32" i="1"/>
  <c r="E32" i="1"/>
  <c r="F32" i="1"/>
  <c r="H32" i="1"/>
  <c r="L32" i="1"/>
  <c r="F30" i="1" l="1"/>
  <c r="F31" i="1"/>
  <c r="E31" i="1"/>
  <c r="H31" i="1"/>
  <c r="E30" i="1"/>
  <c r="H30" i="1"/>
  <c r="F4" i="1" l="1"/>
  <c r="F5" i="1"/>
  <c r="F6" i="1"/>
  <c r="F7" i="1"/>
  <c r="F8" i="1"/>
  <c r="F9" i="1"/>
  <c r="F10" i="1"/>
  <c r="F11" i="1"/>
  <c r="F12" i="1"/>
  <c r="F13" i="1"/>
  <c r="F14" i="1"/>
  <c r="I19" i="1" s="1"/>
  <c r="J20" i="1" s="1"/>
  <c r="K20" i="1" s="1"/>
  <c r="L20" i="1" s="1"/>
  <c r="F15" i="1"/>
  <c r="F16" i="1"/>
  <c r="F17" i="1"/>
  <c r="F18" i="1"/>
  <c r="I23" i="1" s="1"/>
  <c r="J24" i="1" s="1"/>
  <c r="K24" i="1" s="1"/>
  <c r="L24" i="1" s="1"/>
  <c r="F19" i="1"/>
  <c r="F20" i="1"/>
  <c r="F21" i="1"/>
  <c r="F22" i="1"/>
  <c r="F23" i="1"/>
  <c r="F24" i="1"/>
  <c r="F25" i="1"/>
  <c r="F26" i="1"/>
  <c r="I31" i="1" s="1"/>
  <c r="J32" i="1" s="1"/>
  <c r="K32" i="1" s="1"/>
  <c r="F27" i="1"/>
  <c r="F28" i="1"/>
  <c r="F29" i="1"/>
  <c r="F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H29" i="1"/>
  <c r="I30" i="1" l="1"/>
  <c r="J31" i="1" s="1"/>
  <c r="K31" i="1" s="1"/>
  <c r="L31" i="1" s="1"/>
  <c r="I26" i="1"/>
  <c r="J27" i="1" s="1"/>
  <c r="K27" i="1" s="1"/>
  <c r="L27" i="1" s="1"/>
  <c r="I22" i="1"/>
  <c r="J23" i="1" s="1"/>
  <c r="K23" i="1" s="1"/>
  <c r="L23" i="1" s="1"/>
  <c r="I18" i="1"/>
  <c r="J19" i="1" s="1"/>
  <c r="K19" i="1" s="1"/>
  <c r="L19" i="1" s="1"/>
  <c r="I14" i="1"/>
  <c r="J15" i="1" s="1"/>
  <c r="K15" i="1" s="1"/>
  <c r="L15" i="1" s="1"/>
  <c r="I27" i="1"/>
  <c r="J28" i="1" s="1"/>
  <c r="K28" i="1" s="1"/>
  <c r="L28" i="1" s="1"/>
  <c r="I15" i="1"/>
  <c r="J16" i="1" s="1"/>
  <c r="K16" i="1" s="1"/>
  <c r="L16" i="1" s="1"/>
  <c r="I29" i="1"/>
  <c r="J30" i="1" s="1"/>
  <c r="K30" i="1" s="1"/>
  <c r="L30" i="1" s="1"/>
  <c r="I25" i="1"/>
  <c r="J26" i="1" s="1"/>
  <c r="K26" i="1" s="1"/>
  <c r="L26" i="1" s="1"/>
  <c r="I21" i="1"/>
  <c r="J22" i="1" s="1"/>
  <c r="K22" i="1" s="1"/>
  <c r="L22" i="1" s="1"/>
  <c r="I17" i="1"/>
  <c r="J18" i="1" s="1"/>
  <c r="K18" i="1" s="1"/>
  <c r="L18" i="1" s="1"/>
  <c r="I13" i="1"/>
  <c r="J14" i="1" s="1"/>
  <c r="K14" i="1" s="1"/>
  <c r="L14" i="1" s="1"/>
  <c r="I28" i="1"/>
  <c r="J29" i="1" s="1"/>
  <c r="K29" i="1" s="1"/>
  <c r="L29" i="1" s="1"/>
  <c r="I24" i="1"/>
  <c r="J25" i="1" s="1"/>
  <c r="K25" i="1" s="1"/>
  <c r="L25" i="1" s="1"/>
  <c r="I20" i="1"/>
  <c r="J21" i="1" s="1"/>
  <c r="K21" i="1" s="1"/>
  <c r="L21" i="1" s="1"/>
  <c r="I16" i="1"/>
  <c r="J17" i="1" s="1"/>
  <c r="K17" i="1" s="1"/>
  <c r="L17" i="1" s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</calcChain>
</file>

<file path=xl/sharedStrings.xml><?xml version="1.0" encoding="utf-8"?>
<sst xmlns="http://schemas.openxmlformats.org/spreadsheetml/2006/main" count="80" uniqueCount="75">
  <si>
    <t>Data</t>
  </si>
  <si>
    <t>Dia da Semana</t>
  </si>
  <si>
    <t>Confirmados</t>
  </si>
  <si>
    <t>Óbitos</t>
  </si>
  <si>
    <t>LN(Conf)</t>
  </si>
  <si>
    <t>Casos ativos</t>
  </si>
  <si>
    <t>Casos recuperados</t>
  </si>
  <si>
    <t>Casos fatais</t>
  </si>
  <si>
    <t>Total</t>
  </si>
  <si>
    <t>Taxa de Letalidade</t>
  </si>
  <si>
    <t>Itália</t>
  </si>
  <si>
    <t>Espanha</t>
  </si>
  <si>
    <t>% Infectado</t>
  </si>
  <si>
    <t>População</t>
  </si>
  <si>
    <t>Brasil</t>
  </si>
  <si>
    <t>SP</t>
  </si>
  <si>
    <t>PA</t>
  </si>
  <si>
    <t>EUA</t>
  </si>
  <si>
    <t>POS.</t>
  </si>
  <si>
    <t>ESTADO</t>
  </si>
  <si>
    <t>POPULAÇÃO</t>
  </si>
  <si>
    <t> São Paulo</t>
  </si>
  <si>
    <t>44 396 484</t>
  </si>
  <si>
    <t> Minas Gerais</t>
  </si>
  <si>
    <t>20 869 101</t>
  </si>
  <si>
    <t> Rio de Janeiro</t>
  </si>
  <si>
    <t>16 550 024</t>
  </si>
  <si>
    <t>Bahia Bahia</t>
  </si>
  <si>
    <t>15 203 934</t>
  </si>
  <si>
    <t> Rio Grande do Sul</t>
  </si>
  <si>
    <t>11 247 972</t>
  </si>
  <si>
    <t> Paraná</t>
  </si>
  <si>
    <t>11 163 018</t>
  </si>
  <si>
    <t> Pernambuco</t>
  </si>
  <si>
    <t>9 345 173</t>
  </si>
  <si>
    <t> Ceará</t>
  </si>
  <si>
    <t>8 904 459</t>
  </si>
  <si>
    <t>Pará Pará</t>
  </si>
  <si>
    <t>8 175 113</t>
  </si>
  <si>
    <t> Maranhão</t>
  </si>
  <si>
    <t>6 904 241</t>
  </si>
  <si>
    <t> Santa Catarina</t>
  </si>
  <si>
    <t>6 819 190</t>
  </si>
  <si>
    <t> Goiás</t>
  </si>
  <si>
    <t>6 610 681</t>
  </si>
  <si>
    <t> Paraíba</t>
  </si>
  <si>
    <t>3 972 202</t>
  </si>
  <si>
    <t> Amazonas</t>
  </si>
  <si>
    <t>3 938 336</t>
  </si>
  <si>
    <t> Espírito Santo</t>
  </si>
  <si>
    <t>3 929 911</t>
  </si>
  <si>
    <t> Rio Grande do Norte</t>
  </si>
  <si>
    <t>3 442 175</t>
  </si>
  <si>
    <t> Alagoas</t>
  </si>
  <si>
    <t>3 340 932</t>
  </si>
  <si>
    <t> Mato Grosso</t>
  </si>
  <si>
    <t>3 270 973</t>
  </si>
  <si>
    <t> Piauí</t>
  </si>
  <si>
    <t>3 204 028</t>
  </si>
  <si>
    <t> Distrito Federal</t>
  </si>
  <si>
    <t>2 914 830</t>
  </si>
  <si>
    <t> Mato Grosso do Sul</t>
  </si>
  <si>
    <t>2 651 235</t>
  </si>
  <si>
    <t> Sergipe</t>
  </si>
  <si>
    <t>2 242 937</t>
  </si>
  <si>
    <t> Rondônia</t>
  </si>
  <si>
    <t>1 768 204</t>
  </si>
  <si>
    <t> Tocantins</t>
  </si>
  <si>
    <t>1 515 126</t>
  </si>
  <si>
    <t> Acre</t>
  </si>
  <si>
    <t>803 513</t>
  </si>
  <si>
    <t> Amapá</t>
  </si>
  <si>
    <t>766 679</t>
  </si>
  <si>
    <t> Roraima</t>
  </si>
  <si>
    <t>505 665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</si>
</sst>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80E14"/>
      <name val="Poppins"/>
    </font>
    <font>
      <b/>
      <sz val="11"/>
      <color rgb="FF080E14"/>
      <name val="Poppin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E1E1E1"/>
      </top>
      <bottom style="medium">
        <color rgb="FFE1E1E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16" fontId="0" fillId="0" borderId="0" xfId="0" applyNumberFormat="1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1" fontId="2" fillId="0" borderId="0" xfId="0" applyNumberFormat="1" applyFont="1"/>
    <xf numFmtId="3" fontId="0" fillId="0" borderId="0" xfId="0" applyNumberFormat="1"/>
    <xf numFmtId="164" fontId="0" fillId="0" borderId="0" xfId="1" applyNumberFormat="1" applyFont="1"/>
    <xf numFmtId="0" fontId="4" fillId="0" borderId="0" xfId="0" applyFont="1" applyAlignment="1">
      <alignment horizontal="center"/>
    </xf>
    <xf numFmtId="10" fontId="0" fillId="0" borderId="0" xfId="1" applyNumberFormat="1" applyFont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Evolução</a:t>
            </a:r>
            <a:r>
              <a:rPr lang="pt-BR" b="1" baseline="0"/>
              <a:t> do coronavírus no Brasil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Óbitos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BR!$A$22:$A$66</c:f>
              <c:numCache>
                <c:formatCode>General</c:formatCode>
                <c:ptCount val="4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</c:numCache>
            </c:numRef>
          </c:xVal>
          <c:yVal>
            <c:numRef>
              <c:f>BR!$G$22:$G$28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18</c:v>
                </c:pt>
                <c:pt idx="5">
                  <c:v>25</c:v>
                </c:pt>
                <c:pt idx="6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DF-4EF3-936B-ADA3975F85F1}"/>
            </c:ext>
          </c:extLst>
        </c:ser>
        <c:ser>
          <c:idx val="0"/>
          <c:order val="1"/>
          <c:tx>
            <c:v>Confirmados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2633116734243546"/>
                  <c:y val="-4.43371293179140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BR!$A$2:$A$27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BR!$D$2:$D$27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19</c:v>
                </c:pt>
                <c:pt idx="11">
                  <c:v>25</c:v>
                </c:pt>
                <c:pt idx="12">
                  <c:v>25</c:v>
                </c:pt>
                <c:pt idx="13">
                  <c:v>34</c:v>
                </c:pt>
                <c:pt idx="14">
                  <c:v>52</c:v>
                </c:pt>
                <c:pt idx="15">
                  <c:v>77</c:v>
                </c:pt>
                <c:pt idx="16">
                  <c:v>98</c:v>
                </c:pt>
                <c:pt idx="17">
                  <c:v>121</c:v>
                </c:pt>
                <c:pt idx="18">
                  <c:v>200</c:v>
                </c:pt>
                <c:pt idx="19">
                  <c:v>234</c:v>
                </c:pt>
                <c:pt idx="20">
                  <c:v>291</c:v>
                </c:pt>
                <c:pt idx="21">
                  <c:v>428</c:v>
                </c:pt>
                <c:pt idx="22">
                  <c:v>621</c:v>
                </c:pt>
                <c:pt idx="23">
                  <c:v>904</c:v>
                </c:pt>
                <c:pt idx="24">
                  <c:v>1128</c:v>
                </c:pt>
                <c:pt idx="25">
                  <c:v>1546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DF-4EF3-936B-ADA3975F8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2104"/>
        <c:axId val="91162760"/>
      </c:scatterChart>
      <c:valAx>
        <c:axId val="9116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760"/>
        <c:crosses val="autoZero"/>
        <c:crossBetween val="midCat"/>
        <c:majorUnit val="2"/>
      </c:valAx>
      <c:valAx>
        <c:axId val="9116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Número</a:t>
                </a:r>
                <a:r>
                  <a:rPr lang="pt-BR" baseline="0"/>
                  <a:t> de casos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Confirmados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498247661246946"/>
                  <c:y val="-1.13342487070875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SP!$A$2:$A$66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SP!$H$2:$H$33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0.69314718055994529</c:v>
                </c:pt>
                <c:pt idx="4">
                  <c:v>0.69314718055994529</c:v>
                </c:pt>
                <c:pt idx="5">
                  <c:v>0.69314718055994529</c:v>
                </c:pt>
                <c:pt idx="6">
                  <c:v>1.0986122886681098</c:v>
                </c:pt>
                <c:pt idx="7">
                  <c:v>1.3862943611198906</c:v>
                </c:pt>
                <c:pt idx="8">
                  <c:v>1.9459101490553132</c:v>
                </c:pt>
                <c:pt idx="9">
                  <c:v>2.5649493574615367</c:v>
                </c:pt>
                <c:pt idx="10">
                  <c:v>2.9444389791664403</c:v>
                </c:pt>
                <c:pt idx="11">
                  <c:v>3.2188758248682006</c:v>
                </c:pt>
                <c:pt idx="12">
                  <c:v>3.2188758248682006</c:v>
                </c:pt>
                <c:pt idx="13">
                  <c:v>3.5263605246161616</c:v>
                </c:pt>
                <c:pt idx="14">
                  <c:v>3.9512437185814275</c:v>
                </c:pt>
                <c:pt idx="15">
                  <c:v>4.3438054218536841</c:v>
                </c:pt>
                <c:pt idx="16">
                  <c:v>4.5849674786705723</c:v>
                </c:pt>
                <c:pt idx="17">
                  <c:v>4.7957905455967413</c:v>
                </c:pt>
                <c:pt idx="18">
                  <c:v>5.2983173665480363</c:v>
                </c:pt>
                <c:pt idx="19">
                  <c:v>5.4553211153577017</c:v>
                </c:pt>
                <c:pt idx="20">
                  <c:v>5.6733232671714928</c:v>
                </c:pt>
                <c:pt idx="21">
                  <c:v>6.0591231955817966</c:v>
                </c:pt>
                <c:pt idx="22">
                  <c:v>6.4313310819334788</c:v>
                </c:pt>
                <c:pt idx="23">
                  <c:v>6.8068293603921761</c:v>
                </c:pt>
                <c:pt idx="24">
                  <c:v>7.0282014320580046</c:v>
                </c:pt>
                <c:pt idx="25">
                  <c:v>7.3434262291473669</c:v>
                </c:pt>
                <c:pt idx="26">
                  <c:v>7.5448610686584576</c:v>
                </c:pt>
                <c:pt idx="27">
                  <c:v>7.6966670815264617</c:v>
                </c:pt>
                <c:pt idx="28">
                  <c:v>7.7968803427835223</c:v>
                </c:pt>
                <c:pt idx="29">
                  <c:v>7.9776250987845927</c:v>
                </c:pt>
                <c:pt idx="30">
                  <c:v>8.136518252115291</c:v>
                </c:pt>
                <c:pt idx="31">
                  <c:v>8.2697569475329828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EE-48D7-866A-67D013085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5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498247661246946"/>
                  <c:y val="-1.13342487070875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SP!$A$2:$A$66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SP!$H$19:$H$27</c:f>
              <c:numCache>
                <c:formatCode>0.00</c:formatCode>
                <c:ptCount val="9"/>
                <c:pt idx="0">
                  <c:v>4.7957905455967413</c:v>
                </c:pt>
                <c:pt idx="1">
                  <c:v>5.2983173665480363</c:v>
                </c:pt>
                <c:pt idx="2">
                  <c:v>5.4553211153577017</c:v>
                </c:pt>
                <c:pt idx="3">
                  <c:v>5.6733232671714928</c:v>
                </c:pt>
                <c:pt idx="4">
                  <c:v>6.0591231955817966</c:v>
                </c:pt>
                <c:pt idx="5">
                  <c:v>6.4313310819334788</c:v>
                </c:pt>
                <c:pt idx="6">
                  <c:v>6.8068293603921761</c:v>
                </c:pt>
                <c:pt idx="7">
                  <c:v>7.0282014320580046</c:v>
                </c:pt>
                <c:pt idx="8">
                  <c:v>7.3434262291473669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E4-4D91-8067-794CAC8FC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1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da Taxa de Contágio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079603528488442"/>
                  <c:y val="-0.120841220582341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SP!$A$2:$A$66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SP!$I$2:$I$32</c:f>
              <c:numCache>
                <c:formatCode>0.00</c:formatCode>
                <c:ptCount val="31"/>
                <c:pt idx="11">
                  <c:v>1.5363006876164771</c:v>
                </c:pt>
                <c:pt idx="12">
                  <c:v>1.4529673542831436</c:v>
                </c:pt>
                <c:pt idx="13">
                  <c:v>1.4574117987275883</c:v>
                </c:pt>
                <c:pt idx="14">
                  <c:v>1.4206470928452353</c:v>
                </c:pt>
                <c:pt idx="15">
                  <c:v>1.3579181551162975</c:v>
                </c:pt>
                <c:pt idx="16">
                  <c:v>1.3264496236477661</c:v>
                </c:pt>
                <c:pt idx="17">
                  <c:v>1.3129336909589011</c:v>
                </c:pt>
                <c:pt idx="18">
                  <c:v>1.4217491179561463</c:v>
                </c:pt>
                <c:pt idx="19">
                  <c:v>1.3900824512894794</c:v>
                </c:pt>
                <c:pt idx="20">
                  <c:v>1.3424454477701229</c:v>
                </c:pt>
                <c:pt idx="21">
                  <c:v>1.3407823056430634</c:v>
                </c:pt>
                <c:pt idx="22">
                  <c:v>1.3704835234283934</c:v>
                </c:pt>
                <c:pt idx="23">
                  <c:v>1.4073206415284514</c:v>
                </c:pt>
                <c:pt idx="24">
                  <c:v>1.3398031496344511</c:v>
                </c:pt>
                <c:pt idx="25">
                  <c:v>1.3732310456155385</c:v>
                </c:pt>
                <c:pt idx="26">
                  <c:v>1.3698255105153077</c:v>
                </c:pt>
                <c:pt idx="27">
                  <c:v>1.3186828518857467</c:v>
                </c:pt>
                <c:pt idx="28">
                  <c:v>1.2610948608706176</c:v>
                </c:pt>
                <c:pt idx="29">
                  <c:v>1.2181603181862581</c:v>
                </c:pt>
                <c:pt idx="30">
                  <c:v>1.2055644985775815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79-448E-ACD8-A7E03AE1E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2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Confirmados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613216413899675"/>
                  <c:y val="7.003819372661976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BR!$A$2:$A$66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BR!$H$2:$H$27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0.69314718055994529</c:v>
                </c:pt>
                <c:pt idx="4">
                  <c:v>0.69314718055994529</c:v>
                </c:pt>
                <c:pt idx="5">
                  <c:v>0.69314718055994529</c:v>
                </c:pt>
                <c:pt idx="6">
                  <c:v>1.0986122886681098</c:v>
                </c:pt>
                <c:pt idx="7">
                  <c:v>1.3862943611198906</c:v>
                </c:pt>
                <c:pt idx="8">
                  <c:v>1.9459101490553132</c:v>
                </c:pt>
                <c:pt idx="9">
                  <c:v>2.5649493574615367</c:v>
                </c:pt>
                <c:pt idx="10">
                  <c:v>2.9444389791664403</c:v>
                </c:pt>
                <c:pt idx="11">
                  <c:v>3.2188758248682006</c:v>
                </c:pt>
                <c:pt idx="12">
                  <c:v>3.2188758248682006</c:v>
                </c:pt>
                <c:pt idx="13">
                  <c:v>3.5263605246161616</c:v>
                </c:pt>
                <c:pt idx="14">
                  <c:v>3.9512437185814275</c:v>
                </c:pt>
                <c:pt idx="15">
                  <c:v>4.3438054218536841</c:v>
                </c:pt>
                <c:pt idx="16">
                  <c:v>4.5849674786705723</c:v>
                </c:pt>
                <c:pt idx="17">
                  <c:v>4.7957905455967413</c:v>
                </c:pt>
                <c:pt idx="18">
                  <c:v>5.2983173665480363</c:v>
                </c:pt>
                <c:pt idx="19">
                  <c:v>5.4553211153577017</c:v>
                </c:pt>
                <c:pt idx="20">
                  <c:v>5.6733232671714928</c:v>
                </c:pt>
                <c:pt idx="21">
                  <c:v>6.0591231955817966</c:v>
                </c:pt>
                <c:pt idx="22">
                  <c:v>6.4313310819334788</c:v>
                </c:pt>
                <c:pt idx="23">
                  <c:v>6.8068293603921761</c:v>
                </c:pt>
                <c:pt idx="24">
                  <c:v>7.0282014320580046</c:v>
                </c:pt>
                <c:pt idx="25">
                  <c:v>7.3434262291473669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C2-4D8B-B707-AD2EFF93F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5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Evolução</a:t>
            </a:r>
            <a:r>
              <a:rPr lang="pt-BR" b="1" baseline="0"/>
              <a:t> do coronavírus no Brasil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BR!$D$1</c:f>
              <c:strCache>
                <c:ptCount val="1"/>
                <c:pt idx="0">
                  <c:v>Confirmados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BR!$B$2:$B$66</c:f>
              <c:numCache>
                <c:formatCode>d\-mmm</c:formatCode>
                <c:ptCount val="65"/>
                <c:pt idx="0">
                  <c:v>43887</c:v>
                </c:pt>
                <c:pt idx="1">
                  <c:v>43888</c:v>
                </c:pt>
                <c:pt idx="2">
                  <c:v>43889</c:v>
                </c:pt>
                <c:pt idx="3">
                  <c:v>43890</c:v>
                </c:pt>
                <c:pt idx="4">
                  <c:v>43891</c:v>
                </c:pt>
                <c:pt idx="5">
                  <c:v>43892</c:v>
                </c:pt>
                <c:pt idx="6">
                  <c:v>43893</c:v>
                </c:pt>
                <c:pt idx="7">
                  <c:v>43894</c:v>
                </c:pt>
                <c:pt idx="8">
                  <c:v>43895</c:v>
                </c:pt>
                <c:pt idx="9">
                  <c:v>43896</c:v>
                </c:pt>
                <c:pt idx="10">
                  <c:v>43897</c:v>
                </c:pt>
                <c:pt idx="11">
                  <c:v>43898</c:v>
                </c:pt>
                <c:pt idx="12">
                  <c:v>43899</c:v>
                </c:pt>
                <c:pt idx="13">
                  <c:v>43900</c:v>
                </c:pt>
                <c:pt idx="14">
                  <c:v>43901</c:v>
                </c:pt>
                <c:pt idx="15">
                  <c:v>43902</c:v>
                </c:pt>
                <c:pt idx="16">
                  <c:v>43903</c:v>
                </c:pt>
                <c:pt idx="17">
                  <c:v>43904</c:v>
                </c:pt>
                <c:pt idx="18">
                  <c:v>43905</c:v>
                </c:pt>
                <c:pt idx="19">
                  <c:v>43906</c:v>
                </c:pt>
                <c:pt idx="20">
                  <c:v>43907</c:v>
                </c:pt>
                <c:pt idx="21">
                  <c:v>43908</c:v>
                </c:pt>
                <c:pt idx="22">
                  <c:v>43909</c:v>
                </c:pt>
                <c:pt idx="23">
                  <c:v>43910</c:v>
                </c:pt>
                <c:pt idx="24">
                  <c:v>43911</c:v>
                </c:pt>
                <c:pt idx="25">
                  <c:v>43912</c:v>
                </c:pt>
                <c:pt idx="26">
                  <c:v>43913</c:v>
                </c:pt>
                <c:pt idx="27">
                  <c:v>43914</c:v>
                </c:pt>
                <c:pt idx="28">
                  <c:v>43915</c:v>
                </c:pt>
                <c:pt idx="29">
                  <c:v>43916</c:v>
                </c:pt>
                <c:pt idx="30">
                  <c:v>43917</c:v>
                </c:pt>
                <c:pt idx="31">
                  <c:v>43918</c:v>
                </c:pt>
                <c:pt idx="32">
                  <c:v>43919</c:v>
                </c:pt>
                <c:pt idx="33">
                  <c:v>43920</c:v>
                </c:pt>
                <c:pt idx="34">
                  <c:v>43921</c:v>
                </c:pt>
                <c:pt idx="35">
                  <c:v>43922</c:v>
                </c:pt>
                <c:pt idx="36">
                  <c:v>43923</c:v>
                </c:pt>
                <c:pt idx="37">
                  <c:v>43924</c:v>
                </c:pt>
                <c:pt idx="38">
                  <c:v>43925</c:v>
                </c:pt>
                <c:pt idx="39">
                  <c:v>43926</c:v>
                </c:pt>
                <c:pt idx="40">
                  <c:v>43927</c:v>
                </c:pt>
                <c:pt idx="41">
                  <c:v>43928</c:v>
                </c:pt>
                <c:pt idx="42">
                  <c:v>43929</c:v>
                </c:pt>
                <c:pt idx="43">
                  <c:v>43930</c:v>
                </c:pt>
                <c:pt idx="44">
                  <c:v>43931</c:v>
                </c:pt>
                <c:pt idx="45">
                  <c:v>43932</c:v>
                </c:pt>
                <c:pt idx="46">
                  <c:v>43933</c:v>
                </c:pt>
                <c:pt idx="47">
                  <c:v>43934</c:v>
                </c:pt>
                <c:pt idx="48">
                  <c:v>43935</c:v>
                </c:pt>
                <c:pt idx="49">
                  <c:v>43936</c:v>
                </c:pt>
                <c:pt idx="50">
                  <c:v>43937</c:v>
                </c:pt>
                <c:pt idx="51">
                  <c:v>43938</c:v>
                </c:pt>
                <c:pt idx="52">
                  <c:v>43939</c:v>
                </c:pt>
                <c:pt idx="53">
                  <c:v>43940</c:v>
                </c:pt>
                <c:pt idx="54">
                  <c:v>43941</c:v>
                </c:pt>
                <c:pt idx="55">
                  <c:v>43942</c:v>
                </c:pt>
                <c:pt idx="56">
                  <c:v>43943</c:v>
                </c:pt>
                <c:pt idx="57">
                  <c:v>43944</c:v>
                </c:pt>
                <c:pt idx="58">
                  <c:v>43945</c:v>
                </c:pt>
                <c:pt idx="59">
                  <c:v>43946</c:v>
                </c:pt>
                <c:pt idx="60">
                  <c:v>43947</c:v>
                </c:pt>
                <c:pt idx="61">
                  <c:v>43948</c:v>
                </c:pt>
                <c:pt idx="62">
                  <c:v>43949</c:v>
                </c:pt>
                <c:pt idx="63">
                  <c:v>43950</c:v>
                </c:pt>
                <c:pt idx="64">
                  <c:v>43951</c:v>
                </c:pt>
              </c:numCache>
            </c:numRef>
          </c:xVal>
          <c:yVal>
            <c:numRef>
              <c:f>BR!$D$2:$D$38</c:f>
              <c:numCache>
                <c:formatCode>General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19</c:v>
                </c:pt>
                <c:pt idx="11">
                  <c:v>25</c:v>
                </c:pt>
                <c:pt idx="12">
                  <c:v>25</c:v>
                </c:pt>
                <c:pt idx="13">
                  <c:v>34</c:v>
                </c:pt>
                <c:pt idx="14">
                  <c:v>52</c:v>
                </c:pt>
                <c:pt idx="15">
                  <c:v>77</c:v>
                </c:pt>
                <c:pt idx="16">
                  <c:v>98</c:v>
                </c:pt>
                <c:pt idx="17">
                  <c:v>121</c:v>
                </c:pt>
                <c:pt idx="18">
                  <c:v>200</c:v>
                </c:pt>
                <c:pt idx="19">
                  <c:v>234</c:v>
                </c:pt>
                <c:pt idx="20">
                  <c:v>291</c:v>
                </c:pt>
                <c:pt idx="21">
                  <c:v>428</c:v>
                </c:pt>
                <c:pt idx="22">
                  <c:v>621</c:v>
                </c:pt>
                <c:pt idx="23">
                  <c:v>904</c:v>
                </c:pt>
                <c:pt idx="24">
                  <c:v>1128</c:v>
                </c:pt>
                <c:pt idx="25">
                  <c:v>1546</c:v>
                </c:pt>
                <c:pt idx="26">
                  <c:v>1891</c:v>
                </c:pt>
                <c:pt idx="27">
                  <c:v>2201</c:v>
                </c:pt>
                <c:pt idx="28">
                  <c:v>2433</c:v>
                </c:pt>
                <c:pt idx="29">
                  <c:v>2915</c:v>
                </c:pt>
                <c:pt idx="30">
                  <c:v>3417</c:v>
                </c:pt>
                <c:pt idx="31">
                  <c:v>3904</c:v>
                </c:pt>
                <c:pt idx="32">
                  <c:v>4256</c:v>
                </c:pt>
                <c:pt idx="33">
                  <c:v>4579</c:v>
                </c:pt>
                <c:pt idx="34">
                  <c:v>5717</c:v>
                </c:pt>
                <c:pt idx="35">
                  <c:v>6836</c:v>
                </c:pt>
                <c:pt idx="36">
                  <c:v>7910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E0-4FDB-8AB6-A0A9A084624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BR!$B$22:$B$66</c:f>
              <c:numCache>
                <c:formatCode>d\-mmm</c:formatCode>
                <c:ptCount val="45"/>
                <c:pt idx="0">
                  <c:v>43907</c:v>
                </c:pt>
                <c:pt idx="1">
                  <c:v>43908</c:v>
                </c:pt>
                <c:pt idx="2">
                  <c:v>43909</c:v>
                </c:pt>
                <c:pt idx="3">
                  <c:v>43910</c:v>
                </c:pt>
                <c:pt idx="4">
                  <c:v>43911</c:v>
                </c:pt>
                <c:pt idx="5">
                  <c:v>43912</c:v>
                </c:pt>
                <c:pt idx="6">
                  <c:v>43913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43918</c:v>
                </c:pt>
                <c:pt idx="12">
                  <c:v>43919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43925</c:v>
                </c:pt>
                <c:pt idx="19">
                  <c:v>43926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  <c:pt idx="24">
                  <c:v>43931</c:v>
                </c:pt>
                <c:pt idx="25">
                  <c:v>43932</c:v>
                </c:pt>
                <c:pt idx="26">
                  <c:v>43933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43939</c:v>
                </c:pt>
                <c:pt idx="33">
                  <c:v>43940</c:v>
                </c:pt>
                <c:pt idx="34">
                  <c:v>43941</c:v>
                </c:pt>
                <c:pt idx="35">
                  <c:v>43942</c:v>
                </c:pt>
                <c:pt idx="36">
                  <c:v>43943</c:v>
                </c:pt>
                <c:pt idx="37">
                  <c:v>43944</c:v>
                </c:pt>
                <c:pt idx="38">
                  <c:v>43945</c:v>
                </c:pt>
                <c:pt idx="39">
                  <c:v>43946</c:v>
                </c:pt>
                <c:pt idx="40">
                  <c:v>43947</c:v>
                </c:pt>
                <c:pt idx="41">
                  <c:v>43948</c:v>
                </c:pt>
                <c:pt idx="42">
                  <c:v>43949</c:v>
                </c:pt>
                <c:pt idx="43">
                  <c:v>43950</c:v>
                </c:pt>
                <c:pt idx="44">
                  <c:v>43951</c:v>
                </c:pt>
              </c:numCache>
            </c:numRef>
          </c:xVal>
          <c:yVal>
            <c:numRef>
              <c:f>BR!$G$22:$G$38</c:f>
              <c:numCache>
                <c:formatCode>General</c:formatCode>
                <c:ptCount val="1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18</c:v>
                </c:pt>
                <c:pt idx="5">
                  <c:v>25</c:v>
                </c:pt>
                <c:pt idx="6">
                  <c:v>34</c:v>
                </c:pt>
                <c:pt idx="7">
                  <c:v>46</c:v>
                </c:pt>
                <c:pt idx="8">
                  <c:v>57</c:v>
                </c:pt>
                <c:pt idx="9">
                  <c:v>77</c:v>
                </c:pt>
                <c:pt idx="10">
                  <c:v>92</c:v>
                </c:pt>
                <c:pt idx="11">
                  <c:v>114</c:v>
                </c:pt>
                <c:pt idx="12">
                  <c:v>136</c:v>
                </c:pt>
                <c:pt idx="13">
                  <c:v>159</c:v>
                </c:pt>
                <c:pt idx="14">
                  <c:v>201</c:v>
                </c:pt>
                <c:pt idx="15">
                  <c:v>241</c:v>
                </c:pt>
                <c:pt idx="16">
                  <c:v>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AE0-4FDB-8AB6-A0A9A084624C}"/>
            </c:ext>
          </c:extLst>
        </c:ser>
        <c:ser>
          <c:idx val="2"/>
          <c:order val="2"/>
          <c:spPr>
            <a:ln w="254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BR!$B$2:$B$66</c:f>
              <c:numCache>
                <c:formatCode>d\-mmm</c:formatCode>
                <c:ptCount val="65"/>
                <c:pt idx="0">
                  <c:v>43887</c:v>
                </c:pt>
                <c:pt idx="1">
                  <c:v>43888</c:v>
                </c:pt>
                <c:pt idx="2">
                  <c:v>43889</c:v>
                </c:pt>
                <c:pt idx="3">
                  <c:v>43890</c:v>
                </c:pt>
                <c:pt idx="4">
                  <c:v>43891</c:v>
                </c:pt>
                <c:pt idx="5">
                  <c:v>43892</c:v>
                </c:pt>
                <c:pt idx="6">
                  <c:v>43893</c:v>
                </c:pt>
                <c:pt idx="7">
                  <c:v>43894</c:v>
                </c:pt>
                <c:pt idx="8">
                  <c:v>43895</c:v>
                </c:pt>
                <c:pt idx="9">
                  <c:v>43896</c:v>
                </c:pt>
                <c:pt idx="10">
                  <c:v>43897</c:v>
                </c:pt>
                <c:pt idx="11">
                  <c:v>43898</c:v>
                </c:pt>
                <c:pt idx="12">
                  <c:v>43899</c:v>
                </c:pt>
                <c:pt idx="13">
                  <c:v>43900</c:v>
                </c:pt>
                <c:pt idx="14">
                  <c:v>43901</c:v>
                </c:pt>
                <c:pt idx="15">
                  <c:v>43902</c:v>
                </c:pt>
                <c:pt idx="16">
                  <c:v>43903</c:v>
                </c:pt>
                <c:pt idx="17">
                  <c:v>43904</c:v>
                </c:pt>
                <c:pt idx="18">
                  <c:v>43905</c:v>
                </c:pt>
                <c:pt idx="19">
                  <c:v>43906</c:v>
                </c:pt>
                <c:pt idx="20">
                  <c:v>43907</c:v>
                </c:pt>
                <c:pt idx="21">
                  <c:v>43908</c:v>
                </c:pt>
                <c:pt idx="22">
                  <c:v>43909</c:v>
                </c:pt>
                <c:pt idx="23">
                  <c:v>43910</c:v>
                </c:pt>
                <c:pt idx="24">
                  <c:v>43911</c:v>
                </c:pt>
                <c:pt idx="25">
                  <c:v>43912</c:v>
                </c:pt>
                <c:pt idx="26">
                  <c:v>43913</c:v>
                </c:pt>
                <c:pt idx="27">
                  <c:v>43914</c:v>
                </c:pt>
                <c:pt idx="28">
                  <c:v>43915</c:v>
                </c:pt>
                <c:pt idx="29">
                  <c:v>43916</c:v>
                </c:pt>
                <c:pt idx="30">
                  <c:v>43917</c:v>
                </c:pt>
                <c:pt idx="31">
                  <c:v>43918</c:v>
                </c:pt>
                <c:pt idx="32">
                  <c:v>43919</c:v>
                </c:pt>
                <c:pt idx="33">
                  <c:v>43920</c:v>
                </c:pt>
                <c:pt idx="34">
                  <c:v>43921</c:v>
                </c:pt>
                <c:pt idx="35">
                  <c:v>43922</c:v>
                </c:pt>
                <c:pt idx="36">
                  <c:v>43923</c:v>
                </c:pt>
                <c:pt idx="37">
                  <c:v>43924</c:v>
                </c:pt>
                <c:pt idx="38">
                  <c:v>43925</c:v>
                </c:pt>
                <c:pt idx="39">
                  <c:v>43926</c:v>
                </c:pt>
                <c:pt idx="40">
                  <c:v>43927</c:v>
                </c:pt>
                <c:pt idx="41">
                  <c:v>43928</c:v>
                </c:pt>
                <c:pt idx="42">
                  <c:v>43929</c:v>
                </c:pt>
                <c:pt idx="43">
                  <c:v>43930</c:v>
                </c:pt>
                <c:pt idx="44">
                  <c:v>43931</c:v>
                </c:pt>
                <c:pt idx="45">
                  <c:v>43932</c:v>
                </c:pt>
                <c:pt idx="46">
                  <c:v>43933</c:v>
                </c:pt>
                <c:pt idx="47">
                  <c:v>43934</c:v>
                </c:pt>
                <c:pt idx="48">
                  <c:v>43935</c:v>
                </c:pt>
                <c:pt idx="49">
                  <c:v>43936</c:v>
                </c:pt>
                <c:pt idx="50">
                  <c:v>43937</c:v>
                </c:pt>
                <c:pt idx="51">
                  <c:v>43938</c:v>
                </c:pt>
                <c:pt idx="52">
                  <c:v>43939</c:v>
                </c:pt>
                <c:pt idx="53">
                  <c:v>43940</c:v>
                </c:pt>
                <c:pt idx="54">
                  <c:v>43941</c:v>
                </c:pt>
                <c:pt idx="55">
                  <c:v>43942</c:v>
                </c:pt>
                <c:pt idx="56">
                  <c:v>43943</c:v>
                </c:pt>
                <c:pt idx="57">
                  <c:v>43944</c:v>
                </c:pt>
                <c:pt idx="58">
                  <c:v>43945</c:v>
                </c:pt>
                <c:pt idx="59">
                  <c:v>43946</c:v>
                </c:pt>
                <c:pt idx="60">
                  <c:v>43947</c:v>
                </c:pt>
                <c:pt idx="61">
                  <c:v>43948</c:v>
                </c:pt>
                <c:pt idx="62">
                  <c:v>43949</c:v>
                </c:pt>
                <c:pt idx="63">
                  <c:v>43950</c:v>
                </c:pt>
                <c:pt idx="64">
                  <c:v>43951</c:v>
                </c:pt>
              </c:numCache>
            </c:numRef>
          </c:xVal>
          <c:yVal>
            <c:numRef>
              <c:f>BR!$M$2:$M$33</c:f>
              <c:numCache>
                <c:formatCode>0</c:formatCode>
                <c:ptCount val="32"/>
                <c:pt idx="0">
                  <c:v>0.64039057892452578</c:v>
                </c:pt>
                <c:pt idx="1">
                  <c:v>0.87471928019727763</c:v>
                </c:pt>
                <c:pt idx="2">
                  <c:v>1.1947924350071046</c:v>
                </c:pt>
                <c:pt idx="3">
                  <c:v>1.6319852495171385</c:v>
                </c:pt>
                <c:pt idx="4">
                  <c:v>2.2291535973992676</c:v>
                </c:pt>
                <c:pt idx="5">
                  <c:v>3.0448349715589207</c:v>
                </c:pt>
                <c:pt idx="6">
                  <c:v>4.1589866283079928</c:v>
                </c:pt>
                <c:pt idx="7">
                  <c:v>5.6808234061988383</c:v>
                </c:pt>
                <c:pt idx="8">
                  <c:v>7.7595235225715884</c:v>
                </c:pt>
                <c:pt idx="9">
                  <c:v>10.598851784697484</c:v>
                </c:pt>
                <c:pt idx="10">
                  <c:v>14.477133657397014</c:v>
                </c:pt>
                <c:pt idx="11">
                  <c:v>19.774538147305517</c:v>
                </c:pt>
                <c:pt idx="12">
                  <c:v>27.010343911513534</c:v>
                </c:pt>
                <c:pt idx="13">
                  <c:v>36.893841604975528</c:v>
                </c:pt>
                <c:pt idx="14">
                  <c:v>50.393862174883772</c:v>
                </c:pt>
                <c:pt idx="15">
                  <c:v>68.833746620701476</c:v>
                </c:pt>
                <c:pt idx="16">
                  <c:v>94.021066641016162</c:v>
                </c:pt>
                <c:pt idx="17">
                  <c:v>128.42481204787171</c:v>
                </c:pt>
                <c:pt idx="18">
                  <c:v>175.41741376433407</c:v>
                </c:pt>
                <c:pt idx="19">
                  <c:v>239.60532673621739</c:v>
                </c:pt>
                <c:pt idx="20">
                  <c:v>327.28057818420649</c:v>
                </c:pt>
                <c:pt idx="21">
                  <c:v>447.03754426340129</c:v>
                </c:pt>
                <c:pt idx="22">
                  <c:v>610.61541473008924</c:v>
                </c:pt>
                <c:pt idx="23">
                  <c:v>834.04892830725862</c:v>
                </c:pt>
                <c:pt idx="24">
                  <c:v>1139.2401797094817</c:v>
                </c:pt>
                <c:pt idx="25">
                  <c:v>1556.1055748834517</c:v>
                </c:pt>
                <c:pt idx="26">
                  <c:v>2125.5083899874867</c:v>
                </c:pt>
                <c:pt idx="27">
                  <c:v>2903.2643985261529</c:v>
                </c:pt>
                <c:pt idx="28">
                  <c:v>3965.6132186799073</c:v>
                </c:pt>
                <c:pt idx="29">
                  <c:v>5416.6917102528505</c:v>
                </c:pt>
                <c:pt idx="30">
                  <c:v>7398.7420017953564</c:v>
                </c:pt>
                <c:pt idx="31">
                  <c:v>10106.054790881837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AE0-4FDB-8AB6-A0A9A0846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2104"/>
        <c:axId val="91162760"/>
      </c:scatterChart>
      <c:valAx>
        <c:axId val="9116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</a:t>
                </a:r>
              </a:p>
            </c:rich>
          </c:tx>
          <c:layout>
            <c:manualLayout>
              <c:xMode val="edge"/>
              <c:yMode val="edge"/>
              <c:x val="0.49654780526171605"/>
              <c:y val="0.9007224490028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760"/>
        <c:crosses val="autoZero"/>
        <c:crossBetween val="midCat"/>
        <c:majorUnit val="2"/>
      </c:valAx>
      <c:valAx>
        <c:axId val="91162760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Número</a:t>
                </a:r>
                <a:r>
                  <a:rPr lang="pt-BR" baseline="0"/>
                  <a:t> de casos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Confirmados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498247661246946"/>
                  <c:y val="-1.13342487070875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BR!$A$2:$A$66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BR!$H$2:$H$33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0.69314718055994529</c:v>
                </c:pt>
                <c:pt idx="4">
                  <c:v>0.69314718055994529</c:v>
                </c:pt>
                <c:pt idx="5">
                  <c:v>0.69314718055994529</c:v>
                </c:pt>
                <c:pt idx="6">
                  <c:v>1.0986122886681098</c:v>
                </c:pt>
                <c:pt idx="7">
                  <c:v>1.3862943611198906</c:v>
                </c:pt>
                <c:pt idx="8">
                  <c:v>1.9459101490553132</c:v>
                </c:pt>
                <c:pt idx="9">
                  <c:v>2.5649493574615367</c:v>
                </c:pt>
                <c:pt idx="10">
                  <c:v>2.9444389791664403</c:v>
                </c:pt>
                <c:pt idx="11">
                  <c:v>3.2188758248682006</c:v>
                </c:pt>
                <c:pt idx="12">
                  <c:v>3.2188758248682006</c:v>
                </c:pt>
                <c:pt idx="13">
                  <c:v>3.5263605246161616</c:v>
                </c:pt>
                <c:pt idx="14">
                  <c:v>3.9512437185814275</c:v>
                </c:pt>
                <c:pt idx="15">
                  <c:v>4.3438054218536841</c:v>
                </c:pt>
                <c:pt idx="16">
                  <c:v>4.5849674786705723</c:v>
                </c:pt>
                <c:pt idx="17">
                  <c:v>4.7957905455967413</c:v>
                </c:pt>
                <c:pt idx="18">
                  <c:v>5.2983173665480363</c:v>
                </c:pt>
                <c:pt idx="19">
                  <c:v>5.4553211153577017</c:v>
                </c:pt>
                <c:pt idx="20">
                  <c:v>5.6733232671714928</c:v>
                </c:pt>
                <c:pt idx="21">
                  <c:v>6.0591231955817966</c:v>
                </c:pt>
                <c:pt idx="22">
                  <c:v>6.4313310819334788</c:v>
                </c:pt>
                <c:pt idx="23">
                  <c:v>6.8068293603921761</c:v>
                </c:pt>
                <c:pt idx="24">
                  <c:v>7.0282014320580046</c:v>
                </c:pt>
                <c:pt idx="25">
                  <c:v>7.3434262291473669</c:v>
                </c:pt>
                <c:pt idx="26">
                  <c:v>7.5448610686584576</c:v>
                </c:pt>
                <c:pt idx="27">
                  <c:v>7.6966670815264617</c:v>
                </c:pt>
                <c:pt idx="28">
                  <c:v>7.7968803427835223</c:v>
                </c:pt>
                <c:pt idx="29">
                  <c:v>7.9776250987845927</c:v>
                </c:pt>
                <c:pt idx="30">
                  <c:v>8.136518252115291</c:v>
                </c:pt>
                <c:pt idx="31">
                  <c:v>8.2697569475329828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0A-4E77-9829-329965C52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5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498247661246946"/>
                  <c:y val="-1.13342487070875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BR!$A$2:$A$66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BR!$H$19:$H$27</c:f>
              <c:numCache>
                <c:formatCode>0.00</c:formatCode>
                <c:ptCount val="9"/>
                <c:pt idx="0">
                  <c:v>4.7957905455967413</c:v>
                </c:pt>
                <c:pt idx="1">
                  <c:v>5.2983173665480363</c:v>
                </c:pt>
                <c:pt idx="2">
                  <c:v>5.4553211153577017</c:v>
                </c:pt>
                <c:pt idx="3">
                  <c:v>5.6733232671714928</c:v>
                </c:pt>
                <c:pt idx="4">
                  <c:v>6.0591231955817966</c:v>
                </c:pt>
                <c:pt idx="5">
                  <c:v>6.4313310819334788</c:v>
                </c:pt>
                <c:pt idx="6">
                  <c:v>6.8068293603921761</c:v>
                </c:pt>
                <c:pt idx="7">
                  <c:v>7.0282014320580046</c:v>
                </c:pt>
                <c:pt idx="8">
                  <c:v>7.3434262291473669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59-4DDC-8839-60EFFA65A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1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da Taxa de Contágio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079603528488442"/>
                  <c:y val="-0.120841220582341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BR!$A$2:$A$66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BR!$I$2:$I$32</c:f>
              <c:numCache>
                <c:formatCode>0.00</c:formatCode>
                <c:ptCount val="31"/>
                <c:pt idx="11">
                  <c:v>1.5363006876164771</c:v>
                </c:pt>
                <c:pt idx="12">
                  <c:v>1.4529673542831436</c:v>
                </c:pt>
                <c:pt idx="13">
                  <c:v>1.4574117987275883</c:v>
                </c:pt>
                <c:pt idx="14">
                  <c:v>1.4206470928452353</c:v>
                </c:pt>
                <c:pt idx="15">
                  <c:v>1.3579181551162975</c:v>
                </c:pt>
                <c:pt idx="16">
                  <c:v>1.3264496236477661</c:v>
                </c:pt>
                <c:pt idx="17">
                  <c:v>1.3129336909589011</c:v>
                </c:pt>
                <c:pt idx="18">
                  <c:v>1.4217491179561463</c:v>
                </c:pt>
                <c:pt idx="19">
                  <c:v>1.3900824512894794</c:v>
                </c:pt>
                <c:pt idx="20">
                  <c:v>1.3424454477701229</c:v>
                </c:pt>
                <c:pt idx="21">
                  <c:v>1.3407823056430634</c:v>
                </c:pt>
                <c:pt idx="22">
                  <c:v>1.3704835234283934</c:v>
                </c:pt>
                <c:pt idx="23">
                  <c:v>1.4073206415284514</c:v>
                </c:pt>
                <c:pt idx="24">
                  <c:v>1.3398031496344511</c:v>
                </c:pt>
                <c:pt idx="25">
                  <c:v>1.3732310456155385</c:v>
                </c:pt>
                <c:pt idx="26">
                  <c:v>1.3698255105153077</c:v>
                </c:pt>
                <c:pt idx="27">
                  <c:v>1.3186828518857467</c:v>
                </c:pt>
                <c:pt idx="28">
                  <c:v>1.2610948608706176</c:v>
                </c:pt>
                <c:pt idx="29">
                  <c:v>1.2181603181862581</c:v>
                </c:pt>
                <c:pt idx="30">
                  <c:v>1.2055644985775815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58-4C3C-A5B4-8819C1E68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2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Evolução</a:t>
            </a:r>
            <a:r>
              <a:rPr lang="pt-BR" b="1" baseline="0"/>
              <a:t> do coronavírus no Brasil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Óbitos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SP!$A$22:$A$66</c:f>
              <c:numCache>
                <c:formatCode>General</c:formatCode>
                <c:ptCount val="4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</c:numCache>
            </c:numRef>
          </c:xVal>
          <c:yVal>
            <c:numRef>
              <c:f>SP!$G$22:$G$28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18</c:v>
                </c:pt>
                <c:pt idx="5">
                  <c:v>25</c:v>
                </c:pt>
                <c:pt idx="6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B3-49CE-9B58-8D0EB214C9CE}"/>
            </c:ext>
          </c:extLst>
        </c:ser>
        <c:ser>
          <c:idx val="0"/>
          <c:order val="1"/>
          <c:tx>
            <c:v>Confirmados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52633116734243546"/>
                  <c:y val="-4.43371293179140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SP!$A$2:$A$27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SP!$D$2:$D$27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19</c:v>
                </c:pt>
                <c:pt idx="11">
                  <c:v>25</c:v>
                </c:pt>
                <c:pt idx="12">
                  <c:v>25</c:v>
                </c:pt>
                <c:pt idx="13">
                  <c:v>34</c:v>
                </c:pt>
                <c:pt idx="14">
                  <c:v>52</c:v>
                </c:pt>
                <c:pt idx="15">
                  <c:v>77</c:v>
                </c:pt>
                <c:pt idx="16">
                  <c:v>98</c:v>
                </c:pt>
                <c:pt idx="17">
                  <c:v>121</c:v>
                </c:pt>
                <c:pt idx="18">
                  <c:v>200</c:v>
                </c:pt>
                <c:pt idx="19">
                  <c:v>234</c:v>
                </c:pt>
                <c:pt idx="20">
                  <c:v>291</c:v>
                </c:pt>
                <c:pt idx="21">
                  <c:v>428</c:v>
                </c:pt>
                <c:pt idx="22">
                  <c:v>621</c:v>
                </c:pt>
                <c:pt idx="23">
                  <c:v>904</c:v>
                </c:pt>
                <c:pt idx="24">
                  <c:v>1128</c:v>
                </c:pt>
                <c:pt idx="25">
                  <c:v>1546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CF-4A2F-A34D-6CE4391B5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2104"/>
        <c:axId val="91162760"/>
      </c:scatterChart>
      <c:valAx>
        <c:axId val="9116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760"/>
        <c:crosses val="autoZero"/>
        <c:crossBetween val="midCat"/>
        <c:majorUnit val="2"/>
      </c:valAx>
      <c:valAx>
        <c:axId val="9116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Número</a:t>
                </a:r>
                <a:r>
                  <a:rPr lang="pt-BR" baseline="0"/>
                  <a:t> de casos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linear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Confirmados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613216413899675"/>
                  <c:y val="7.003819372661976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SP!$A$2:$A$66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xVal>
          <c:yVal>
            <c:numRef>
              <c:f>SP!$H$2:$H$27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0.69314718055994529</c:v>
                </c:pt>
                <c:pt idx="4">
                  <c:v>0.69314718055994529</c:v>
                </c:pt>
                <c:pt idx="5">
                  <c:v>0.69314718055994529</c:v>
                </c:pt>
                <c:pt idx="6">
                  <c:v>1.0986122886681098</c:v>
                </c:pt>
                <c:pt idx="7">
                  <c:v>1.3862943611198906</c:v>
                </c:pt>
                <c:pt idx="8">
                  <c:v>1.9459101490553132</c:v>
                </c:pt>
                <c:pt idx="9">
                  <c:v>2.5649493574615367</c:v>
                </c:pt>
                <c:pt idx="10">
                  <c:v>2.9444389791664403</c:v>
                </c:pt>
                <c:pt idx="11">
                  <c:v>3.2188758248682006</c:v>
                </c:pt>
                <c:pt idx="12">
                  <c:v>3.2188758248682006</c:v>
                </c:pt>
                <c:pt idx="13">
                  <c:v>3.5263605246161616</c:v>
                </c:pt>
                <c:pt idx="14">
                  <c:v>3.9512437185814275</c:v>
                </c:pt>
                <c:pt idx="15">
                  <c:v>4.3438054218536841</c:v>
                </c:pt>
                <c:pt idx="16">
                  <c:v>4.5849674786705723</c:v>
                </c:pt>
                <c:pt idx="17">
                  <c:v>4.7957905455967413</c:v>
                </c:pt>
                <c:pt idx="18">
                  <c:v>5.2983173665480363</c:v>
                </c:pt>
                <c:pt idx="19">
                  <c:v>5.4553211153577017</c:v>
                </c:pt>
                <c:pt idx="20">
                  <c:v>5.6733232671714928</c:v>
                </c:pt>
                <c:pt idx="21">
                  <c:v>6.0591231955817966</c:v>
                </c:pt>
                <c:pt idx="22">
                  <c:v>6.4313310819334788</c:v>
                </c:pt>
                <c:pt idx="23">
                  <c:v>6.8068293603921761</c:v>
                </c:pt>
                <c:pt idx="24">
                  <c:v>7.0282014320580046</c:v>
                </c:pt>
                <c:pt idx="25">
                  <c:v>7.3434262291473669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EE-48D7-866A-67D013085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51784"/>
        <c:axId val="2122248504"/>
      </c:scatterChart>
      <c:valAx>
        <c:axId val="21222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48504"/>
        <c:crosses val="autoZero"/>
        <c:crossBetween val="midCat"/>
        <c:majorUnit val="5"/>
      </c:valAx>
      <c:valAx>
        <c:axId val="212224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LN(Número de Casos)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22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Evolução</a:t>
            </a:r>
            <a:r>
              <a:rPr lang="pt-BR" b="1" baseline="0"/>
              <a:t> do coronavírus no Brasil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SP!$D$1</c:f>
              <c:strCache>
                <c:ptCount val="1"/>
                <c:pt idx="0">
                  <c:v>Confirmados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SP!$B$2:$B$66</c:f>
              <c:numCache>
                <c:formatCode>d\-mmm</c:formatCode>
                <c:ptCount val="65"/>
                <c:pt idx="0">
                  <c:v>43887</c:v>
                </c:pt>
                <c:pt idx="1">
                  <c:v>43888</c:v>
                </c:pt>
                <c:pt idx="2">
                  <c:v>43889</c:v>
                </c:pt>
                <c:pt idx="3">
                  <c:v>43890</c:v>
                </c:pt>
                <c:pt idx="4">
                  <c:v>43891</c:v>
                </c:pt>
                <c:pt idx="5">
                  <c:v>43892</c:v>
                </c:pt>
                <c:pt idx="6">
                  <c:v>43893</c:v>
                </c:pt>
                <c:pt idx="7">
                  <c:v>43894</c:v>
                </c:pt>
                <c:pt idx="8">
                  <c:v>43895</c:v>
                </c:pt>
                <c:pt idx="9">
                  <c:v>43896</c:v>
                </c:pt>
                <c:pt idx="10">
                  <c:v>43897</c:v>
                </c:pt>
                <c:pt idx="11">
                  <c:v>43898</c:v>
                </c:pt>
                <c:pt idx="12">
                  <c:v>43899</c:v>
                </c:pt>
                <c:pt idx="13">
                  <c:v>43900</c:v>
                </c:pt>
                <c:pt idx="14">
                  <c:v>43901</c:v>
                </c:pt>
                <c:pt idx="15">
                  <c:v>43902</c:v>
                </c:pt>
                <c:pt idx="16">
                  <c:v>43903</c:v>
                </c:pt>
                <c:pt idx="17">
                  <c:v>43904</c:v>
                </c:pt>
                <c:pt idx="18">
                  <c:v>43905</c:v>
                </c:pt>
                <c:pt idx="19">
                  <c:v>43906</c:v>
                </c:pt>
                <c:pt idx="20">
                  <c:v>43907</c:v>
                </c:pt>
                <c:pt idx="21">
                  <c:v>43908</c:v>
                </c:pt>
                <c:pt idx="22">
                  <c:v>43909</c:v>
                </c:pt>
                <c:pt idx="23">
                  <c:v>43910</c:v>
                </c:pt>
                <c:pt idx="24">
                  <c:v>43911</c:v>
                </c:pt>
                <c:pt idx="25">
                  <c:v>43912</c:v>
                </c:pt>
                <c:pt idx="26">
                  <c:v>43913</c:v>
                </c:pt>
                <c:pt idx="27">
                  <c:v>43914</c:v>
                </c:pt>
                <c:pt idx="28">
                  <c:v>43915</c:v>
                </c:pt>
                <c:pt idx="29">
                  <c:v>43916</c:v>
                </c:pt>
                <c:pt idx="30">
                  <c:v>43917</c:v>
                </c:pt>
                <c:pt idx="31">
                  <c:v>43918</c:v>
                </c:pt>
                <c:pt idx="32">
                  <c:v>43919</c:v>
                </c:pt>
                <c:pt idx="33">
                  <c:v>43920</c:v>
                </c:pt>
                <c:pt idx="34">
                  <c:v>43921</c:v>
                </c:pt>
                <c:pt idx="35">
                  <c:v>43922</c:v>
                </c:pt>
                <c:pt idx="36">
                  <c:v>43923</c:v>
                </c:pt>
                <c:pt idx="37">
                  <c:v>43924</c:v>
                </c:pt>
                <c:pt idx="38">
                  <c:v>43925</c:v>
                </c:pt>
                <c:pt idx="39">
                  <c:v>43926</c:v>
                </c:pt>
                <c:pt idx="40">
                  <c:v>43927</c:v>
                </c:pt>
                <c:pt idx="41">
                  <c:v>43928</c:v>
                </c:pt>
                <c:pt idx="42">
                  <c:v>43929</c:v>
                </c:pt>
                <c:pt idx="43">
                  <c:v>43930</c:v>
                </c:pt>
                <c:pt idx="44">
                  <c:v>43931</c:v>
                </c:pt>
                <c:pt idx="45">
                  <c:v>43932</c:v>
                </c:pt>
                <c:pt idx="46">
                  <c:v>43933</c:v>
                </c:pt>
                <c:pt idx="47">
                  <c:v>43934</c:v>
                </c:pt>
                <c:pt idx="48">
                  <c:v>43935</c:v>
                </c:pt>
                <c:pt idx="49">
                  <c:v>43936</c:v>
                </c:pt>
                <c:pt idx="50">
                  <c:v>43937</c:v>
                </c:pt>
                <c:pt idx="51">
                  <c:v>43938</c:v>
                </c:pt>
                <c:pt idx="52">
                  <c:v>43939</c:v>
                </c:pt>
                <c:pt idx="53">
                  <c:v>43940</c:v>
                </c:pt>
                <c:pt idx="54">
                  <c:v>43941</c:v>
                </c:pt>
                <c:pt idx="55">
                  <c:v>43942</c:v>
                </c:pt>
                <c:pt idx="56">
                  <c:v>43943</c:v>
                </c:pt>
                <c:pt idx="57">
                  <c:v>43944</c:v>
                </c:pt>
                <c:pt idx="58">
                  <c:v>43945</c:v>
                </c:pt>
                <c:pt idx="59">
                  <c:v>43946</c:v>
                </c:pt>
                <c:pt idx="60">
                  <c:v>43947</c:v>
                </c:pt>
                <c:pt idx="61">
                  <c:v>43948</c:v>
                </c:pt>
                <c:pt idx="62">
                  <c:v>43949</c:v>
                </c:pt>
                <c:pt idx="63">
                  <c:v>43950</c:v>
                </c:pt>
                <c:pt idx="64">
                  <c:v>43951</c:v>
                </c:pt>
              </c:numCache>
            </c:numRef>
          </c:xVal>
          <c:yVal>
            <c:numRef>
              <c:f>SP!$D$2:$D$34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13</c:v>
                </c:pt>
                <c:pt idx="10">
                  <c:v>19</c:v>
                </c:pt>
                <c:pt idx="11">
                  <c:v>25</c:v>
                </c:pt>
                <c:pt idx="12">
                  <c:v>25</c:v>
                </c:pt>
                <c:pt idx="13">
                  <c:v>34</c:v>
                </c:pt>
                <c:pt idx="14">
                  <c:v>52</c:v>
                </c:pt>
                <c:pt idx="15">
                  <c:v>77</c:v>
                </c:pt>
                <c:pt idx="16">
                  <c:v>98</c:v>
                </c:pt>
                <c:pt idx="17">
                  <c:v>121</c:v>
                </c:pt>
                <c:pt idx="18">
                  <c:v>200</c:v>
                </c:pt>
                <c:pt idx="19">
                  <c:v>234</c:v>
                </c:pt>
                <c:pt idx="20">
                  <c:v>291</c:v>
                </c:pt>
                <c:pt idx="21">
                  <c:v>428</c:v>
                </c:pt>
                <c:pt idx="22">
                  <c:v>621</c:v>
                </c:pt>
                <c:pt idx="23">
                  <c:v>904</c:v>
                </c:pt>
                <c:pt idx="24">
                  <c:v>1128</c:v>
                </c:pt>
                <c:pt idx="25">
                  <c:v>1546</c:v>
                </c:pt>
                <c:pt idx="26">
                  <c:v>1891</c:v>
                </c:pt>
                <c:pt idx="27">
                  <c:v>2201</c:v>
                </c:pt>
                <c:pt idx="28">
                  <c:v>2433</c:v>
                </c:pt>
                <c:pt idx="29">
                  <c:v>2915</c:v>
                </c:pt>
                <c:pt idx="30">
                  <c:v>3417</c:v>
                </c:pt>
                <c:pt idx="31">
                  <c:v>3904</c:v>
                </c:pt>
                <c:pt idx="32">
                  <c:v>4256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80-49A9-9530-9E6ADD62DCA5}"/>
            </c:ext>
          </c:extLst>
        </c:ser>
        <c:ser>
          <c:idx val="1"/>
          <c:order val="1"/>
          <c:tx>
            <c:v>Óbitos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SP!$B$22:$B$66</c:f>
              <c:numCache>
                <c:formatCode>d\-mmm</c:formatCode>
                <c:ptCount val="45"/>
                <c:pt idx="0">
                  <c:v>43907</c:v>
                </c:pt>
                <c:pt idx="1">
                  <c:v>43908</c:v>
                </c:pt>
                <c:pt idx="2">
                  <c:v>43909</c:v>
                </c:pt>
                <c:pt idx="3">
                  <c:v>43910</c:v>
                </c:pt>
                <c:pt idx="4">
                  <c:v>43911</c:v>
                </c:pt>
                <c:pt idx="5">
                  <c:v>43912</c:v>
                </c:pt>
                <c:pt idx="6">
                  <c:v>43913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43918</c:v>
                </c:pt>
                <c:pt idx="12">
                  <c:v>43919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43925</c:v>
                </c:pt>
                <c:pt idx="19">
                  <c:v>43926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  <c:pt idx="24">
                  <c:v>43931</c:v>
                </c:pt>
                <c:pt idx="25">
                  <c:v>43932</c:v>
                </c:pt>
                <c:pt idx="26">
                  <c:v>43933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43939</c:v>
                </c:pt>
                <c:pt idx="33">
                  <c:v>43940</c:v>
                </c:pt>
                <c:pt idx="34">
                  <c:v>43941</c:v>
                </c:pt>
                <c:pt idx="35">
                  <c:v>43942</c:v>
                </c:pt>
                <c:pt idx="36">
                  <c:v>43943</c:v>
                </c:pt>
                <c:pt idx="37">
                  <c:v>43944</c:v>
                </c:pt>
                <c:pt idx="38">
                  <c:v>43945</c:v>
                </c:pt>
                <c:pt idx="39">
                  <c:v>43946</c:v>
                </c:pt>
                <c:pt idx="40">
                  <c:v>43947</c:v>
                </c:pt>
                <c:pt idx="41">
                  <c:v>43948</c:v>
                </c:pt>
                <c:pt idx="42">
                  <c:v>43949</c:v>
                </c:pt>
                <c:pt idx="43">
                  <c:v>43950</c:v>
                </c:pt>
                <c:pt idx="44">
                  <c:v>43951</c:v>
                </c:pt>
              </c:numCache>
            </c:numRef>
          </c:xVal>
          <c:yVal>
            <c:numRef>
              <c:f>SP!$G$22:$G$28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11</c:v>
                </c:pt>
                <c:pt idx="4">
                  <c:v>18</c:v>
                </c:pt>
                <c:pt idx="5">
                  <c:v>25</c:v>
                </c:pt>
                <c:pt idx="6">
                  <c:v>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80-49A9-9530-9E6ADD62DCA5}"/>
            </c:ext>
          </c:extLst>
        </c:ser>
        <c:ser>
          <c:idx val="2"/>
          <c:order val="2"/>
          <c:spPr>
            <a:ln w="254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SP!$B$2:$B$66</c:f>
              <c:numCache>
                <c:formatCode>d\-mmm</c:formatCode>
                <c:ptCount val="65"/>
                <c:pt idx="0">
                  <c:v>43887</c:v>
                </c:pt>
                <c:pt idx="1">
                  <c:v>43888</c:v>
                </c:pt>
                <c:pt idx="2">
                  <c:v>43889</c:v>
                </c:pt>
                <c:pt idx="3">
                  <c:v>43890</c:v>
                </c:pt>
                <c:pt idx="4">
                  <c:v>43891</c:v>
                </c:pt>
                <c:pt idx="5">
                  <c:v>43892</c:v>
                </c:pt>
                <c:pt idx="6">
                  <c:v>43893</c:v>
                </c:pt>
                <c:pt idx="7">
                  <c:v>43894</c:v>
                </c:pt>
                <c:pt idx="8">
                  <c:v>43895</c:v>
                </c:pt>
                <c:pt idx="9">
                  <c:v>43896</c:v>
                </c:pt>
                <c:pt idx="10">
                  <c:v>43897</c:v>
                </c:pt>
                <c:pt idx="11">
                  <c:v>43898</c:v>
                </c:pt>
                <c:pt idx="12">
                  <c:v>43899</c:v>
                </c:pt>
                <c:pt idx="13">
                  <c:v>43900</c:v>
                </c:pt>
                <c:pt idx="14">
                  <c:v>43901</c:v>
                </c:pt>
                <c:pt idx="15">
                  <c:v>43902</c:v>
                </c:pt>
                <c:pt idx="16">
                  <c:v>43903</c:v>
                </c:pt>
                <c:pt idx="17">
                  <c:v>43904</c:v>
                </c:pt>
                <c:pt idx="18">
                  <c:v>43905</c:v>
                </c:pt>
                <c:pt idx="19">
                  <c:v>43906</c:v>
                </c:pt>
                <c:pt idx="20">
                  <c:v>43907</c:v>
                </c:pt>
                <c:pt idx="21">
                  <c:v>43908</c:v>
                </c:pt>
                <c:pt idx="22">
                  <c:v>43909</c:v>
                </c:pt>
                <c:pt idx="23">
                  <c:v>43910</c:v>
                </c:pt>
                <c:pt idx="24">
                  <c:v>43911</c:v>
                </c:pt>
                <c:pt idx="25">
                  <c:v>43912</c:v>
                </c:pt>
                <c:pt idx="26">
                  <c:v>43913</c:v>
                </c:pt>
                <c:pt idx="27">
                  <c:v>43914</c:v>
                </c:pt>
                <c:pt idx="28">
                  <c:v>43915</c:v>
                </c:pt>
                <c:pt idx="29">
                  <c:v>43916</c:v>
                </c:pt>
                <c:pt idx="30">
                  <c:v>43917</c:v>
                </c:pt>
                <c:pt idx="31">
                  <c:v>43918</c:v>
                </c:pt>
                <c:pt idx="32">
                  <c:v>43919</c:v>
                </c:pt>
                <c:pt idx="33">
                  <c:v>43920</c:v>
                </c:pt>
                <c:pt idx="34">
                  <c:v>43921</c:v>
                </c:pt>
                <c:pt idx="35">
                  <c:v>43922</c:v>
                </c:pt>
                <c:pt idx="36">
                  <c:v>43923</c:v>
                </c:pt>
                <c:pt idx="37">
                  <c:v>43924</c:v>
                </c:pt>
                <c:pt idx="38">
                  <c:v>43925</c:v>
                </c:pt>
                <c:pt idx="39">
                  <c:v>43926</c:v>
                </c:pt>
                <c:pt idx="40">
                  <c:v>43927</c:v>
                </c:pt>
                <c:pt idx="41">
                  <c:v>43928</c:v>
                </c:pt>
                <c:pt idx="42">
                  <c:v>43929</c:v>
                </c:pt>
                <c:pt idx="43">
                  <c:v>43930</c:v>
                </c:pt>
                <c:pt idx="44">
                  <c:v>43931</c:v>
                </c:pt>
                <c:pt idx="45">
                  <c:v>43932</c:v>
                </c:pt>
                <c:pt idx="46">
                  <c:v>43933</c:v>
                </c:pt>
                <c:pt idx="47">
                  <c:v>43934</c:v>
                </c:pt>
                <c:pt idx="48">
                  <c:v>43935</c:v>
                </c:pt>
                <c:pt idx="49">
                  <c:v>43936</c:v>
                </c:pt>
                <c:pt idx="50">
                  <c:v>43937</c:v>
                </c:pt>
                <c:pt idx="51">
                  <c:v>43938</c:v>
                </c:pt>
                <c:pt idx="52">
                  <c:v>43939</c:v>
                </c:pt>
                <c:pt idx="53">
                  <c:v>43940</c:v>
                </c:pt>
                <c:pt idx="54">
                  <c:v>43941</c:v>
                </c:pt>
                <c:pt idx="55">
                  <c:v>43942</c:v>
                </c:pt>
                <c:pt idx="56">
                  <c:v>43943</c:v>
                </c:pt>
                <c:pt idx="57">
                  <c:v>43944</c:v>
                </c:pt>
                <c:pt idx="58">
                  <c:v>43945</c:v>
                </c:pt>
                <c:pt idx="59">
                  <c:v>43946</c:v>
                </c:pt>
                <c:pt idx="60">
                  <c:v>43947</c:v>
                </c:pt>
                <c:pt idx="61">
                  <c:v>43948</c:v>
                </c:pt>
                <c:pt idx="62">
                  <c:v>43949</c:v>
                </c:pt>
                <c:pt idx="63">
                  <c:v>43950</c:v>
                </c:pt>
                <c:pt idx="64">
                  <c:v>43951</c:v>
                </c:pt>
              </c:numCache>
            </c:numRef>
          </c:xVal>
          <c:yVal>
            <c:numRef>
              <c:f>SP!$M$2:$M$33</c:f>
              <c:numCache>
                <c:formatCode>0</c:formatCode>
                <c:ptCount val="32"/>
                <c:pt idx="0">
                  <c:v>0.64039057892452578</c:v>
                </c:pt>
                <c:pt idx="1">
                  <c:v>0.87471928019727763</c:v>
                </c:pt>
                <c:pt idx="2">
                  <c:v>1.1947924350071046</c:v>
                </c:pt>
                <c:pt idx="3">
                  <c:v>1.6319852495171385</c:v>
                </c:pt>
                <c:pt idx="4">
                  <c:v>2.2291535973992676</c:v>
                </c:pt>
                <c:pt idx="5">
                  <c:v>3.0448349715589207</c:v>
                </c:pt>
                <c:pt idx="6">
                  <c:v>4.1589866283079928</c:v>
                </c:pt>
                <c:pt idx="7">
                  <c:v>5.6808234061988383</c:v>
                </c:pt>
                <c:pt idx="8">
                  <c:v>7.7595235225715884</c:v>
                </c:pt>
                <c:pt idx="9">
                  <c:v>10.598851784697484</c:v>
                </c:pt>
                <c:pt idx="10">
                  <c:v>14.477133657397014</c:v>
                </c:pt>
                <c:pt idx="11">
                  <c:v>19.774538147305517</c:v>
                </c:pt>
                <c:pt idx="12">
                  <c:v>27.010343911513534</c:v>
                </c:pt>
                <c:pt idx="13">
                  <c:v>36.893841604975528</c:v>
                </c:pt>
                <c:pt idx="14">
                  <c:v>50.393862174883772</c:v>
                </c:pt>
                <c:pt idx="15">
                  <c:v>68.833746620701476</c:v>
                </c:pt>
                <c:pt idx="16">
                  <c:v>94.021066641016162</c:v>
                </c:pt>
                <c:pt idx="17">
                  <c:v>128.42481204787171</c:v>
                </c:pt>
                <c:pt idx="18">
                  <c:v>175.41741376433407</c:v>
                </c:pt>
                <c:pt idx="19">
                  <c:v>239.60532673621739</c:v>
                </c:pt>
                <c:pt idx="20">
                  <c:v>327.28057818420649</c:v>
                </c:pt>
                <c:pt idx="21">
                  <c:v>447.03754426340129</c:v>
                </c:pt>
                <c:pt idx="22">
                  <c:v>610.61541473008924</c:v>
                </c:pt>
                <c:pt idx="23">
                  <c:v>834.04892830725862</c:v>
                </c:pt>
                <c:pt idx="24">
                  <c:v>1139.2401797094817</c:v>
                </c:pt>
                <c:pt idx="25">
                  <c:v>1556.1055748834517</c:v>
                </c:pt>
                <c:pt idx="26">
                  <c:v>2125.5083899874867</c:v>
                </c:pt>
                <c:pt idx="27">
                  <c:v>2903.2643985261529</c:v>
                </c:pt>
                <c:pt idx="28">
                  <c:v>3965.6132186799073</c:v>
                </c:pt>
                <c:pt idx="29">
                  <c:v>5416.6917102528505</c:v>
                </c:pt>
                <c:pt idx="30">
                  <c:v>7398.7420017953564</c:v>
                </c:pt>
                <c:pt idx="31">
                  <c:v>10106.054790881837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2BC-4F0E-87F6-B4A77FF45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2104"/>
        <c:axId val="91162760"/>
      </c:scatterChart>
      <c:valAx>
        <c:axId val="9116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</a:t>
                </a:r>
              </a:p>
            </c:rich>
          </c:tx>
          <c:layout>
            <c:manualLayout>
              <c:xMode val="edge"/>
              <c:yMode val="edge"/>
              <c:x val="0.49654780526171605"/>
              <c:y val="0.90072244900282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760"/>
        <c:crosses val="autoZero"/>
        <c:crossBetween val="midCat"/>
        <c:majorUnit val="2"/>
      </c:valAx>
      <c:valAx>
        <c:axId val="91162760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Número</a:t>
                </a:r>
                <a:r>
                  <a:rPr lang="pt-BR" baseline="0"/>
                  <a:t> de casos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1162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</xdr:colOff>
      <xdr:row>0</xdr:row>
      <xdr:rowOff>335280</xdr:rowOff>
    </xdr:from>
    <xdr:to>
      <xdr:col>24</xdr:col>
      <xdr:colOff>180975</xdr:colOff>
      <xdr:row>25</xdr:row>
      <xdr:rowOff>112394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64B062-32F2-484D-A9D9-388D47125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219941</xdr:colOff>
      <xdr:row>0</xdr:row>
      <xdr:rowOff>330344</xdr:rowOff>
    </xdr:from>
    <xdr:to>
      <xdr:col>31</xdr:col>
      <xdr:colOff>515215</xdr:colOff>
      <xdr:row>18</xdr:row>
      <xdr:rowOff>163657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606734-BFF8-47AF-911C-85C884CAB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26</xdr:row>
      <xdr:rowOff>0</xdr:rowOff>
    </xdr:from>
    <xdr:to>
      <xdr:col>24</xdr:col>
      <xdr:colOff>177165</xdr:colOff>
      <xdr:row>50</xdr:row>
      <xdr:rowOff>182879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92CA4F2-1CE4-4EAD-9035-3312A9D7A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232930</xdr:colOff>
      <xdr:row>19</xdr:row>
      <xdr:rowOff>23812</xdr:rowOff>
    </xdr:from>
    <xdr:to>
      <xdr:col>31</xdr:col>
      <xdr:colOff>528204</xdr:colOff>
      <xdr:row>37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D628B9-2D32-4586-B1E2-1606E3E41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231321</xdr:colOff>
      <xdr:row>37</xdr:row>
      <xdr:rowOff>108857</xdr:rowOff>
    </xdr:from>
    <xdr:to>
      <xdr:col>31</xdr:col>
      <xdr:colOff>526596</xdr:colOff>
      <xdr:row>55</xdr:row>
      <xdr:rowOff>142195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238FFB3-F99C-49D3-92A3-3B6B2E1AD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0</xdr:row>
      <xdr:rowOff>340179</xdr:rowOff>
    </xdr:from>
    <xdr:to>
      <xdr:col>39</xdr:col>
      <xdr:colOff>295275</xdr:colOff>
      <xdr:row>18</xdr:row>
      <xdr:rowOff>170468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F9EB3F0-D1E3-40C1-A389-58B16DE4F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</xdr:colOff>
      <xdr:row>0</xdr:row>
      <xdr:rowOff>335280</xdr:rowOff>
    </xdr:from>
    <xdr:to>
      <xdr:col>24</xdr:col>
      <xdr:colOff>180975</xdr:colOff>
      <xdr:row>25</xdr:row>
      <xdr:rowOff>112394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138F92-5620-4835-9B9B-8E9DB5CE4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219941</xdr:colOff>
      <xdr:row>0</xdr:row>
      <xdr:rowOff>330344</xdr:rowOff>
    </xdr:from>
    <xdr:to>
      <xdr:col>31</xdr:col>
      <xdr:colOff>515215</xdr:colOff>
      <xdr:row>18</xdr:row>
      <xdr:rowOff>163657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412AAC-D283-4492-B794-85E78FCAB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9525</xdr:colOff>
      <xdr:row>26</xdr:row>
      <xdr:rowOff>0</xdr:rowOff>
    </xdr:from>
    <xdr:to>
      <xdr:col>24</xdr:col>
      <xdr:colOff>177165</xdr:colOff>
      <xdr:row>50</xdr:row>
      <xdr:rowOff>182879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9C1273-4FCC-4E6F-BFB3-E998F6CB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232930</xdr:colOff>
      <xdr:row>19</xdr:row>
      <xdr:rowOff>23812</xdr:rowOff>
    </xdr:from>
    <xdr:to>
      <xdr:col>31</xdr:col>
      <xdr:colOff>528204</xdr:colOff>
      <xdr:row>37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D2EB50C-4862-4BC6-A4C6-AE9346440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231321</xdr:colOff>
      <xdr:row>37</xdr:row>
      <xdr:rowOff>108857</xdr:rowOff>
    </xdr:from>
    <xdr:to>
      <xdr:col>31</xdr:col>
      <xdr:colOff>526596</xdr:colOff>
      <xdr:row>55</xdr:row>
      <xdr:rowOff>142195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76F0787-B355-41CA-8733-6ACB4A72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0</xdr:row>
      <xdr:rowOff>340179</xdr:rowOff>
    </xdr:from>
    <xdr:to>
      <xdr:col>39</xdr:col>
      <xdr:colOff>295275</xdr:colOff>
      <xdr:row>18</xdr:row>
      <xdr:rowOff>170468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C167560-EF3D-4F89-84F4-17E930EAD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C933E-6976-4641-9BFD-76E706C277E7}">
  <sheetPr codeName="Planilha3"/>
  <dimension ref="A2:J14"/>
  <sheetViews>
    <sheetView workbookViewId="0">
      <selection activeCell="G16" sqref="G16"/>
    </sheetView>
  </sheetViews>
  <sheetFormatPr defaultRowHeight="15"/>
  <cols>
    <col min="1" max="1" width="17.7109375" bestFit="1" customWidth="1"/>
    <col min="2" max="2" width="11.7109375" bestFit="1" customWidth="1"/>
    <col min="3" max="3" width="17.7109375" bestFit="1" customWidth="1"/>
    <col min="4" max="4" width="11.28515625" bestFit="1" customWidth="1"/>
    <col min="5" max="5" width="14.7109375" customWidth="1"/>
    <col min="6" max="6" width="17.7109375" bestFit="1" customWidth="1"/>
    <col min="7" max="8" width="11.42578125" bestFit="1" customWidth="1"/>
    <col min="9" max="9" width="10.140625" bestFit="1" customWidth="1"/>
  </cols>
  <sheetData>
    <row r="2" spans="1:10"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13</v>
      </c>
      <c r="H2" s="10" t="s">
        <v>12</v>
      </c>
    </row>
    <row r="3" spans="1:10">
      <c r="B3" s="8">
        <v>745151</v>
      </c>
      <c r="C3" s="8">
        <v>210055</v>
      </c>
      <c r="D3" s="8">
        <v>52771</v>
      </c>
      <c r="E3" s="8">
        <f>SUM(B3:D3)</f>
        <v>1007977</v>
      </c>
      <c r="F3" s="9">
        <f>D3/(C3+D3)</f>
        <v>0.20078302755435154</v>
      </c>
    </row>
    <row r="9" spans="1:10">
      <c r="A9" t="s">
        <v>17</v>
      </c>
      <c r="B9">
        <v>227797</v>
      </c>
      <c r="C9">
        <v>10403</v>
      </c>
      <c r="D9">
        <v>6054</v>
      </c>
      <c r="E9">
        <f>SUM(B9:D9)</f>
        <v>244254</v>
      </c>
      <c r="F9" s="9">
        <f>D9/(C9+D9)</f>
        <v>0.36786777663000547</v>
      </c>
      <c r="G9" s="8">
        <v>310000000</v>
      </c>
      <c r="H9" s="11">
        <f>E9/G9</f>
        <v>7.8791612903225802E-4</v>
      </c>
      <c r="I9" s="8">
        <f>G9*0.0024</f>
        <v>743999.99999999988</v>
      </c>
      <c r="J9" s="8">
        <f>I9/4</f>
        <v>185999.99999999997</v>
      </c>
    </row>
    <row r="10" spans="1:10">
      <c r="A10" t="s">
        <v>10</v>
      </c>
      <c r="B10">
        <v>115242</v>
      </c>
      <c r="C10">
        <v>18278</v>
      </c>
      <c r="D10">
        <v>13915</v>
      </c>
      <c r="E10">
        <f>SUM(B10:D10)</f>
        <v>147435</v>
      </c>
      <c r="F10" s="9">
        <f>D10/(C10+D10)</f>
        <v>0.43223682166930699</v>
      </c>
      <c r="G10" s="8">
        <v>60480000</v>
      </c>
      <c r="H10" s="11">
        <f>E10/G10</f>
        <v>2.437748015873016E-3</v>
      </c>
    </row>
    <row r="11" spans="1:10">
      <c r="A11" t="s">
        <v>11</v>
      </c>
      <c r="B11">
        <v>74974</v>
      </c>
      <c r="C11">
        <v>26743</v>
      </c>
      <c r="D11">
        <v>10348</v>
      </c>
      <c r="E11">
        <f>SUM(B11:D11)</f>
        <v>112065</v>
      </c>
      <c r="F11" s="9">
        <f>D11/(C11+D11)</f>
        <v>0.27898951228060714</v>
      </c>
      <c r="G11" s="8">
        <v>46660000</v>
      </c>
      <c r="H11" s="11">
        <f>E11/G11</f>
        <v>2.4017359622803256E-3</v>
      </c>
    </row>
    <row r="12" spans="1:10">
      <c r="A12" t="s">
        <v>14</v>
      </c>
      <c r="G12" s="8">
        <v>209300000</v>
      </c>
      <c r="I12" s="8">
        <f>G12*0.0024</f>
        <v>502319.99999999994</v>
      </c>
      <c r="J12" s="8">
        <f>I12/4</f>
        <v>125579.99999999999</v>
      </c>
    </row>
    <row r="13" spans="1:10">
      <c r="A13" t="s">
        <v>15</v>
      </c>
      <c r="G13" s="8">
        <v>44400000</v>
      </c>
      <c r="I13" s="8">
        <f t="shared" ref="I13:I14" si="0">G13*0.0024</f>
        <v>106559.99999999999</v>
      </c>
      <c r="J13" s="8">
        <f t="shared" ref="J13:J14" si="1">I13/4</f>
        <v>26639.999999999996</v>
      </c>
    </row>
    <row r="14" spans="1:10">
      <c r="A14" t="s">
        <v>16</v>
      </c>
      <c r="G14" s="8">
        <v>8175000</v>
      </c>
      <c r="I14" s="8">
        <f t="shared" si="0"/>
        <v>19620</v>
      </c>
      <c r="J14" s="8">
        <f t="shared" si="1"/>
        <v>4905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985CB-E2DD-49A3-9AE3-9AF985868C07}">
  <sheetPr codeName="Planilha2"/>
  <dimension ref="A1:O66"/>
  <sheetViews>
    <sheetView tabSelected="1" topLeftCell="A14" zoomScale="70" zoomScaleNormal="70" workbookViewId="0">
      <selection activeCell="D39" sqref="D39"/>
    </sheetView>
  </sheetViews>
  <sheetFormatPr defaultRowHeight="15"/>
  <cols>
    <col min="1" max="1" width="3.85546875" customWidth="1"/>
    <col min="2" max="2" width="7.85546875" bestFit="1" customWidth="1"/>
    <col min="3" max="3" width="8" bestFit="1" customWidth="1"/>
    <col min="4" max="4" width="11" customWidth="1"/>
    <col min="5" max="5" width="5.7109375" customWidth="1"/>
    <col min="6" max="6" width="5.42578125" customWidth="1"/>
    <col min="7" max="7" width="6.85546875" bestFit="1" customWidth="1"/>
    <col min="9" max="12" width="6.28515625" customWidth="1"/>
    <col min="13" max="13" width="11.140625" style="6" customWidth="1"/>
    <col min="14" max="14" width="14.85546875" bestFit="1" customWidth="1"/>
  </cols>
  <sheetData>
    <row r="1" spans="1:14" ht="30.75" customHeight="1">
      <c r="B1" s="4" t="s">
        <v>0</v>
      </c>
      <c r="C1" s="5" t="s">
        <v>1</v>
      </c>
      <c r="D1" s="4" t="s">
        <v>2</v>
      </c>
      <c r="E1" s="4"/>
      <c r="F1" s="4"/>
      <c r="G1" s="4" t="s">
        <v>3</v>
      </c>
      <c r="H1" s="4" t="s">
        <v>4</v>
      </c>
      <c r="I1" s="4"/>
      <c r="J1" s="4"/>
      <c r="K1" s="4"/>
      <c r="L1" s="4"/>
      <c r="M1" s="6">
        <f>EXP(INTERCEPT(H2:H27,A2:A27))</f>
        <v>0.46883623450348366</v>
      </c>
      <c r="N1">
        <f>SLOPE(H2:H27,A2:A27)</f>
        <v>0.31182474247289915</v>
      </c>
    </row>
    <row r="2" spans="1:14">
      <c r="A2">
        <v>1</v>
      </c>
      <c r="B2" s="1">
        <v>43887</v>
      </c>
      <c r="C2">
        <f>WEEKDAY(B2)</f>
        <v>4</v>
      </c>
      <c r="D2">
        <v>1</v>
      </c>
      <c r="H2" s="2">
        <f>LN(D2)</f>
        <v>0</v>
      </c>
      <c r="I2" s="2"/>
      <c r="J2" s="2"/>
      <c r="K2" s="2"/>
      <c r="L2" s="2"/>
      <c r="M2" s="7">
        <f>$M$1*EXP(1*$N$1*A2)</f>
        <v>0.64039057892452578</v>
      </c>
    </row>
    <row r="3" spans="1:14">
      <c r="A3">
        <v>2</v>
      </c>
      <c r="B3" s="1">
        <v>43888</v>
      </c>
      <c r="C3">
        <f t="shared" ref="C3:C66" si="0">WEEKDAY(B3)</f>
        <v>5</v>
      </c>
      <c r="D3">
        <v>1</v>
      </c>
      <c r="E3">
        <f t="shared" ref="E3:E28" si="1">D3-D2</f>
        <v>0</v>
      </c>
      <c r="F3" s="2">
        <f>D3/D2</f>
        <v>1</v>
      </c>
      <c r="H3" s="2">
        <f t="shared" ref="H3:H38" si="2">LN(D3)</f>
        <v>0</v>
      </c>
      <c r="I3" s="2"/>
      <c r="J3" s="2"/>
      <c r="K3" s="2"/>
      <c r="L3" s="2"/>
      <c r="M3" s="7">
        <f t="shared" ref="M3:M66" si="3">$M$1*EXP(1*$N$1*A3)</f>
        <v>0.87471928019727763</v>
      </c>
      <c r="N3" s="3">
        <f>D3-M3</f>
        <v>0.12528071980272237</v>
      </c>
    </row>
    <row r="4" spans="1:14">
      <c r="A4">
        <v>3</v>
      </c>
      <c r="B4" s="1">
        <v>43889</v>
      </c>
      <c r="C4">
        <f t="shared" si="0"/>
        <v>6</v>
      </c>
      <c r="D4">
        <v>1</v>
      </c>
      <c r="E4">
        <f t="shared" si="1"/>
        <v>0</v>
      </c>
      <c r="F4" s="2">
        <f t="shared" ref="F4:F35" si="4">D4/D3</f>
        <v>1</v>
      </c>
      <c r="H4" s="2">
        <f t="shared" si="2"/>
        <v>0</v>
      </c>
      <c r="I4" s="2"/>
      <c r="J4" s="2"/>
      <c r="K4" s="2"/>
      <c r="L4" s="2"/>
      <c r="M4" s="7">
        <f t="shared" si="3"/>
        <v>1.1947924350071046</v>
      </c>
      <c r="N4" s="3">
        <f t="shared" ref="N4:N66" si="5">D4-M4</f>
        <v>-0.19479243500710464</v>
      </c>
    </row>
    <row r="5" spans="1:14">
      <c r="A5">
        <v>4</v>
      </c>
      <c r="B5" s="1">
        <v>43890</v>
      </c>
      <c r="C5">
        <f t="shared" si="0"/>
        <v>7</v>
      </c>
      <c r="D5">
        <v>2</v>
      </c>
      <c r="E5">
        <f t="shared" si="1"/>
        <v>1</v>
      </c>
      <c r="F5" s="2">
        <f t="shared" si="4"/>
        <v>2</v>
      </c>
      <c r="H5" s="2">
        <f t="shared" si="2"/>
        <v>0.69314718055994529</v>
      </c>
      <c r="I5" s="2"/>
      <c r="J5" s="2"/>
      <c r="K5" s="2"/>
      <c r="L5" s="2"/>
      <c r="M5" s="7">
        <f t="shared" si="3"/>
        <v>1.6319852495171385</v>
      </c>
      <c r="N5" s="3">
        <f t="shared" si="5"/>
        <v>0.36801475048286147</v>
      </c>
    </row>
    <row r="6" spans="1:14">
      <c r="A6">
        <v>5</v>
      </c>
      <c r="B6" s="1">
        <v>43891</v>
      </c>
      <c r="C6">
        <f t="shared" si="0"/>
        <v>1</v>
      </c>
      <c r="D6">
        <v>2</v>
      </c>
      <c r="E6">
        <f t="shared" si="1"/>
        <v>0</v>
      </c>
      <c r="F6" s="2">
        <f t="shared" si="4"/>
        <v>1</v>
      </c>
      <c r="H6" s="2">
        <f t="shared" si="2"/>
        <v>0.69314718055994529</v>
      </c>
      <c r="I6" s="2"/>
      <c r="J6" s="2"/>
      <c r="K6" s="2"/>
      <c r="L6" s="2"/>
      <c r="M6" s="7">
        <f t="shared" si="3"/>
        <v>2.2291535973992676</v>
      </c>
      <c r="N6" s="3">
        <f t="shared" si="5"/>
        <v>-0.22915359739926755</v>
      </c>
    </row>
    <row r="7" spans="1:14">
      <c r="A7">
        <v>6</v>
      </c>
      <c r="B7" s="1">
        <v>43892</v>
      </c>
      <c r="C7">
        <f t="shared" si="0"/>
        <v>2</v>
      </c>
      <c r="D7">
        <v>2</v>
      </c>
      <c r="E7">
        <f t="shared" si="1"/>
        <v>0</v>
      </c>
      <c r="F7" s="2">
        <f t="shared" si="4"/>
        <v>1</v>
      </c>
      <c r="H7" s="2">
        <f t="shared" si="2"/>
        <v>0.69314718055994529</v>
      </c>
      <c r="I7" s="2"/>
      <c r="J7" s="2"/>
      <c r="K7" s="2"/>
      <c r="L7" s="2"/>
      <c r="M7" s="7">
        <f t="shared" si="3"/>
        <v>3.0448349715589207</v>
      </c>
      <c r="N7" s="3">
        <f t="shared" si="5"/>
        <v>-1.0448349715589207</v>
      </c>
    </row>
    <row r="8" spans="1:14">
      <c r="A8">
        <v>7</v>
      </c>
      <c r="B8" s="1">
        <v>43893</v>
      </c>
      <c r="C8">
        <f t="shared" si="0"/>
        <v>3</v>
      </c>
      <c r="D8">
        <v>3</v>
      </c>
      <c r="E8">
        <f t="shared" si="1"/>
        <v>1</v>
      </c>
      <c r="F8" s="2">
        <f t="shared" si="4"/>
        <v>1.5</v>
      </c>
      <c r="H8" s="2">
        <f t="shared" si="2"/>
        <v>1.0986122886681098</v>
      </c>
      <c r="I8" s="2"/>
      <c r="J8" s="2"/>
      <c r="K8" s="2"/>
      <c r="L8" s="2"/>
      <c r="M8" s="7">
        <f t="shared" si="3"/>
        <v>4.1589866283079928</v>
      </c>
      <c r="N8" s="3">
        <f t="shared" si="5"/>
        <v>-1.1589866283079928</v>
      </c>
    </row>
    <row r="9" spans="1:14">
      <c r="A9">
        <v>8</v>
      </c>
      <c r="B9" s="1">
        <v>43894</v>
      </c>
      <c r="C9">
        <f t="shared" si="0"/>
        <v>4</v>
      </c>
      <c r="D9">
        <v>4</v>
      </c>
      <c r="E9">
        <f t="shared" si="1"/>
        <v>1</v>
      </c>
      <c r="F9" s="2">
        <f t="shared" si="4"/>
        <v>1.3333333333333333</v>
      </c>
      <c r="H9" s="2">
        <f t="shared" si="2"/>
        <v>1.3862943611198906</v>
      </c>
      <c r="I9" s="2"/>
      <c r="J9" s="2"/>
      <c r="K9" s="2"/>
      <c r="L9" s="2"/>
      <c r="M9" s="7">
        <f t="shared" si="3"/>
        <v>5.6808234061988383</v>
      </c>
      <c r="N9" s="3">
        <f t="shared" si="5"/>
        <v>-1.6808234061988383</v>
      </c>
    </row>
    <row r="10" spans="1:14">
      <c r="A10">
        <v>9</v>
      </c>
      <c r="B10" s="1">
        <v>43895</v>
      </c>
      <c r="C10">
        <f t="shared" si="0"/>
        <v>5</v>
      </c>
      <c r="D10">
        <v>7</v>
      </c>
      <c r="E10">
        <f t="shared" si="1"/>
        <v>3</v>
      </c>
      <c r="F10" s="2">
        <f t="shared" si="4"/>
        <v>1.75</v>
      </c>
      <c r="H10" s="2">
        <f t="shared" si="2"/>
        <v>1.9459101490553132</v>
      </c>
      <c r="I10" s="2"/>
      <c r="J10" s="2"/>
      <c r="K10" s="2"/>
      <c r="L10" s="2"/>
      <c r="M10" s="7">
        <f t="shared" si="3"/>
        <v>7.7595235225715884</v>
      </c>
      <c r="N10" s="3">
        <f t="shared" si="5"/>
        <v>-0.75952352257158839</v>
      </c>
    </row>
    <row r="11" spans="1:14">
      <c r="A11">
        <v>10</v>
      </c>
      <c r="B11" s="1">
        <v>43896</v>
      </c>
      <c r="C11">
        <f t="shared" si="0"/>
        <v>6</v>
      </c>
      <c r="D11">
        <v>13</v>
      </c>
      <c r="E11">
        <f t="shared" si="1"/>
        <v>6</v>
      </c>
      <c r="F11" s="2">
        <f t="shared" si="4"/>
        <v>1.8571428571428572</v>
      </c>
      <c r="H11" s="2">
        <f t="shared" si="2"/>
        <v>2.5649493574615367</v>
      </c>
      <c r="I11" s="2"/>
      <c r="J11" s="2"/>
      <c r="K11" s="2"/>
      <c r="L11" s="2"/>
      <c r="M11" s="7">
        <f t="shared" si="3"/>
        <v>10.598851784697484</v>
      </c>
      <c r="N11" s="3">
        <f t="shared" si="5"/>
        <v>2.4011482153025163</v>
      </c>
    </row>
    <row r="12" spans="1:14">
      <c r="A12">
        <v>11</v>
      </c>
      <c r="B12" s="1">
        <v>43897</v>
      </c>
      <c r="C12">
        <f t="shared" si="0"/>
        <v>7</v>
      </c>
      <c r="D12">
        <v>19</v>
      </c>
      <c r="E12">
        <f t="shared" si="1"/>
        <v>6</v>
      </c>
      <c r="F12" s="2">
        <f t="shared" si="4"/>
        <v>1.4615384615384615</v>
      </c>
      <c r="H12" s="2">
        <f t="shared" si="2"/>
        <v>2.9444389791664403</v>
      </c>
      <c r="I12" s="2"/>
      <c r="J12" s="2"/>
      <c r="K12" s="2"/>
      <c r="L12" s="2"/>
      <c r="M12" s="7">
        <f t="shared" si="3"/>
        <v>14.477133657397014</v>
      </c>
      <c r="N12" s="3">
        <f t="shared" si="5"/>
        <v>4.5228663426029865</v>
      </c>
    </row>
    <row r="13" spans="1:14">
      <c r="A13">
        <v>12</v>
      </c>
      <c r="B13" s="1">
        <v>43898</v>
      </c>
      <c r="C13">
        <f t="shared" si="0"/>
        <v>1</v>
      </c>
      <c r="D13">
        <v>25</v>
      </c>
      <c r="E13">
        <f t="shared" si="1"/>
        <v>6</v>
      </c>
      <c r="F13" s="2">
        <f t="shared" si="4"/>
        <v>1.3157894736842106</v>
      </c>
      <c r="H13" s="2">
        <f t="shared" si="2"/>
        <v>3.2188758248682006</v>
      </c>
      <c r="I13" s="2">
        <f t="shared" ref="I13:I30" si="6">AVERAGE(F8:F13)</f>
        <v>1.5363006876164771</v>
      </c>
      <c r="J13" s="3"/>
      <c r="K13" s="2"/>
      <c r="L13" s="2"/>
      <c r="M13" s="7">
        <f t="shared" si="3"/>
        <v>19.774538147305517</v>
      </c>
      <c r="N13" s="3">
        <f t="shared" si="5"/>
        <v>5.2254618526944832</v>
      </c>
    </row>
    <row r="14" spans="1:14">
      <c r="A14">
        <v>13</v>
      </c>
      <c r="B14" s="1">
        <v>43899</v>
      </c>
      <c r="C14">
        <f t="shared" si="0"/>
        <v>2</v>
      </c>
      <c r="D14">
        <v>25</v>
      </c>
      <c r="E14">
        <f t="shared" si="1"/>
        <v>0</v>
      </c>
      <c r="F14" s="2">
        <f t="shared" si="4"/>
        <v>1</v>
      </c>
      <c r="H14" s="2">
        <f t="shared" si="2"/>
        <v>3.2188758248682006</v>
      </c>
      <c r="I14" s="2">
        <f t="shared" si="6"/>
        <v>1.4529673542831436</v>
      </c>
      <c r="J14" s="3">
        <f t="shared" ref="J14:J31" si="7">(I13-1)*D13</f>
        <v>13.407517190411927</v>
      </c>
      <c r="K14" s="3">
        <f t="shared" ref="K14:K31" si="8">D13+J14</f>
        <v>38.407517190411923</v>
      </c>
      <c r="L14" s="3">
        <f t="shared" ref="L14:L30" si="9">D14-K14</f>
        <v>-13.407517190411923</v>
      </c>
      <c r="M14" s="7">
        <f t="shared" si="3"/>
        <v>27.010343911513534</v>
      </c>
      <c r="N14" s="3">
        <f t="shared" si="5"/>
        <v>-2.0103439115135338</v>
      </c>
    </row>
    <row r="15" spans="1:14">
      <c r="A15">
        <v>14</v>
      </c>
      <c r="B15" s="1">
        <v>43900</v>
      </c>
      <c r="C15">
        <f t="shared" si="0"/>
        <v>3</v>
      </c>
      <c r="D15">
        <v>34</v>
      </c>
      <c r="E15">
        <f t="shared" si="1"/>
        <v>9</v>
      </c>
      <c r="F15" s="2">
        <f t="shared" si="4"/>
        <v>1.36</v>
      </c>
      <c r="H15" s="2">
        <f t="shared" si="2"/>
        <v>3.5263605246161616</v>
      </c>
      <c r="I15" s="2">
        <f t="shared" si="6"/>
        <v>1.4574117987275883</v>
      </c>
      <c r="J15" s="3">
        <f t="shared" si="7"/>
        <v>11.324183857078591</v>
      </c>
      <c r="K15" s="3">
        <f t="shared" si="8"/>
        <v>36.324183857078594</v>
      </c>
      <c r="L15" s="3">
        <f t="shared" si="9"/>
        <v>-2.3241838570785944</v>
      </c>
      <c r="M15" s="7">
        <f t="shared" si="3"/>
        <v>36.893841604975528</v>
      </c>
      <c r="N15" s="3">
        <f t="shared" si="5"/>
        <v>-2.8938416049755276</v>
      </c>
    </row>
    <row r="16" spans="1:14">
      <c r="A16">
        <v>15</v>
      </c>
      <c r="B16" s="1">
        <v>43901</v>
      </c>
      <c r="C16">
        <f t="shared" si="0"/>
        <v>4</v>
      </c>
      <c r="D16">
        <v>52</v>
      </c>
      <c r="E16">
        <f t="shared" si="1"/>
        <v>18</v>
      </c>
      <c r="F16" s="2">
        <f t="shared" si="4"/>
        <v>1.5294117647058822</v>
      </c>
      <c r="H16" s="2">
        <f t="shared" si="2"/>
        <v>3.9512437185814275</v>
      </c>
      <c r="I16" s="2">
        <f t="shared" si="6"/>
        <v>1.4206470928452353</v>
      </c>
      <c r="J16" s="3">
        <f t="shared" si="7"/>
        <v>15.552001156738003</v>
      </c>
      <c r="K16" s="3">
        <f t="shared" si="8"/>
        <v>49.552001156738001</v>
      </c>
      <c r="L16" s="3">
        <f t="shared" si="9"/>
        <v>2.447998843261999</v>
      </c>
      <c r="M16" s="7">
        <f t="shared" si="3"/>
        <v>50.393862174883772</v>
      </c>
      <c r="N16" s="3">
        <f t="shared" si="5"/>
        <v>1.6061378251162282</v>
      </c>
    </row>
    <row r="17" spans="1:15">
      <c r="A17">
        <v>16</v>
      </c>
      <c r="B17" s="1">
        <v>43902</v>
      </c>
      <c r="C17">
        <f t="shared" si="0"/>
        <v>5</v>
      </c>
      <c r="D17">
        <v>77</v>
      </c>
      <c r="E17">
        <f t="shared" si="1"/>
        <v>25</v>
      </c>
      <c r="F17" s="2">
        <f t="shared" si="4"/>
        <v>1.4807692307692308</v>
      </c>
      <c r="H17" s="2">
        <f t="shared" si="2"/>
        <v>4.3438054218536841</v>
      </c>
      <c r="I17" s="2">
        <f t="shared" si="6"/>
        <v>1.3579181551162975</v>
      </c>
      <c r="J17" s="3">
        <f t="shared" si="7"/>
        <v>21.873648827952234</v>
      </c>
      <c r="K17" s="3">
        <f t="shared" si="8"/>
        <v>73.873648827952238</v>
      </c>
      <c r="L17" s="3">
        <f t="shared" si="9"/>
        <v>3.1263511720477624</v>
      </c>
      <c r="M17" s="7">
        <f t="shared" si="3"/>
        <v>68.833746620701476</v>
      </c>
      <c r="N17" s="3">
        <f t="shared" si="5"/>
        <v>8.1662533792985244</v>
      </c>
    </row>
    <row r="18" spans="1:15">
      <c r="A18">
        <v>17</v>
      </c>
      <c r="B18" s="1">
        <v>43903</v>
      </c>
      <c r="C18">
        <f t="shared" si="0"/>
        <v>6</v>
      </c>
      <c r="D18">
        <v>98</v>
      </c>
      <c r="E18">
        <f t="shared" si="1"/>
        <v>21</v>
      </c>
      <c r="F18" s="2">
        <f t="shared" si="4"/>
        <v>1.2727272727272727</v>
      </c>
      <c r="H18" s="2">
        <f t="shared" si="2"/>
        <v>4.5849674786705723</v>
      </c>
      <c r="I18" s="2">
        <f t="shared" si="6"/>
        <v>1.3264496236477661</v>
      </c>
      <c r="J18" s="3">
        <f t="shared" si="7"/>
        <v>27.559697943954912</v>
      </c>
      <c r="K18" s="3">
        <f t="shared" si="8"/>
        <v>104.55969794395492</v>
      </c>
      <c r="L18" s="3">
        <f t="shared" si="9"/>
        <v>-6.5596979439549159</v>
      </c>
      <c r="M18" s="7">
        <f t="shared" si="3"/>
        <v>94.021066641016162</v>
      </c>
      <c r="N18" s="3">
        <f t="shared" si="5"/>
        <v>3.9789333589838378</v>
      </c>
    </row>
    <row r="19" spans="1:15">
      <c r="A19">
        <v>18</v>
      </c>
      <c r="B19" s="1">
        <v>43904</v>
      </c>
      <c r="C19">
        <f t="shared" si="0"/>
        <v>7</v>
      </c>
      <c r="D19">
        <v>121</v>
      </c>
      <c r="E19">
        <f t="shared" si="1"/>
        <v>23</v>
      </c>
      <c r="F19" s="2">
        <f t="shared" si="4"/>
        <v>1.2346938775510203</v>
      </c>
      <c r="H19" s="2">
        <f t="shared" si="2"/>
        <v>4.7957905455967413</v>
      </c>
      <c r="I19" s="2">
        <f t="shared" si="6"/>
        <v>1.3129336909589011</v>
      </c>
      <c r="J19" s="3">
        <f t="shared" si="7"/>
        <v>31.992063117481077</v>
      </c>
      <c r="K19" s="3">
        <f t="shared" si="8"/>
        <v>129.99206311748108</v>
      </c>
      <c r="L19" s="3">
        <f t="shared" si="9"/>
        <v>-8.9920631174810808</v>
      </c>
      <c r="M19" s="7">
        <f t="shared" si="3"/>
        <v>128.42481204787171</v>
      </c>
      <c r="N19" s="3">
        <f t="shared" si="5"/>
        <v>-7.4248120478717112</v>
      </c>
    </row>
    <row r="20" spans="1:15">
      <c r="A20">
        <v>19</v>
      </c>
      <c r="B20" s="1">
        <v>43905</v>
      </c>
      <c r="C20">
        <f t="shared" si="0"/>
        <v>1</v>
      </c>
      <c r="D20">
        <v>200</v>
      </c>
      <c r="E20">
        <f t="shared" si="1"/>
        <v>79</v>
      </c>
      <c r="F20" s="2">
        <f t="shared" si="4"/>
        <v>1.6528925619834711</v>
      </c>
      <c r="H20" s="2">
        <f t="shared" si="2"/>
        <v>5.2983173665480363</v>
      </c>
      <c r="I20" s="2">
        <f t="shared" si="6"/>
        <v>1.4217491179561463</v>
      </c>
      <c r="J20" s="3">
        <f t="shared" si="7"/>
        <v>37.864976606027035</v>
      </c>
      <c r="K20" s="3">
        <f t="shared" si="8"/>
        <v>158.86497660602703</v>
      </c>
      <c r="L20" s="3">
        <f t="shared" si="9"/>
        <v>41.135023393972972</v>
      </c>
      <c r="M20" s="7">
        <f t="shared" si="3"/>
        <v>175.41741376433407</v>
      </c>
      <c r="N20" s="3">
        <f t="shared" si="5"/>
        <v>24.582586235665929</v>
      </c>
    </row>
    <row r="21" spans="1:15">
      <c r="A21">
        <v>20</v>
      </c>
      <c r="B21" s="1">
        <v>43906</v>
      </c>
      <c r="C21">
        <f t="shared" si="0"/>
        <v>2</v>
      </c>
      <c r="D21">
        <v>234</v>
      </c>
      <c r="E21">
        <f t="shared" si="1"/>
        <v>34</v>
      </c>
      <c r="F21" s="2">
        <f t="shared" si="4"/>
        <v>1.17</v>
      </c>
      <c r="H21" s="2">
        <f t="shared" si="2"/>
        <v>5.4553211153577017</v>
      </c>
      <c r="I21" s="2">
        <f t="shared" si="6"/>
        <v>1.3900824512894794</v>
      </c>
      <c r="J21" s="3">
        <f t="shared" si="7"/>
        <v>84.349823591229267</v>
      </c>
      <c r="K21" s="3">
        <f t="shared" si="8"/>
        <v>284.34982359122927</v>
      </c>
      <c r="L21" s="3">
        <f t="shared" si="9"/>
        <v>-50.349823591229267</v>
      </c>
      <c r="M21" s="7">
        <f t="shared" si="3"/>
        <v>239.60532673621739</v>
      </c>
      <c r="N21" s="3">
        <f t="shared" si="5"/>
        <v>-5.6053267362173926</v>
      </c>
    </row>
    <row r="22" spans="1:15">
      <c r="A22">
        <v>21</v>
      </c>
      <c r="B22" s="1">
        <v>43907</v>
      </c>
      <c r="C22">
        <f t="shared" si="0"/>
        <v>3</v>
      </c>
      <c r="D22">
        <v>291</v>
      </c>
      <c r="E22">
        <f t="shared" si="1"/>
        <v>57</v>
      </c>
      <c r="F22" s="2">
        <f t="shared" si="4"/>
        <v>1.2435897435897436</v>
      </c>
      <c r="G22">
        <v>1</v>
      </c>
      <c r="H22" s="2">
        <f t="shared" si="2"/>
        <v>5.6733232671714928</v>
      </c>
      <c r="I22" s="2">
        <f t="shared" si="6"/>
        <v>1.3424454477701229</v>
      </c>
      <c r="J22" s="3">
        <f t="shared" si="7"/>
        <v>91.279293601738175</v>
      </c>
      <c r="K22" s="3">
        <f t="shared" si="8"/>
        <v>325.27929360173817</v>
      </c>
      <c r="L22" s="3">
        <f t="shared" si="9"/>
        <v>-34.279293601738175</v>
      </c>
      <c r="M22" s="7">
        <f t="shared" si="3"/>
        <v>327.28057818420649</v>
      </c>
      <c r="N22" s="3">
        <f t="shared" si="5"/>
        <v>-36.28057818420649</v>
      </c>
    </row>
    <row r="23" spans="1:15">
      <c r="A23">
        <v>22</v>
      </c>
      <c r="B23" s="1">
        <v>43908</v>
      </c>
      <c r="C23">
        <f t="shared" si="0"/>
        <v>4</v>
      </c>
      <c r="D23">
        <v>428</v>
      </c>
      <c r="E23">
        <f t="shared" si="1"/>
        <v>137</v>
      </c>
      <c r="F23" s="2">
        <f t="shared" si="4"/>
        <v>1.470790378006873</v>
      </c>
      <c r="G23">
        <v>4</v>
      </c>
      <c r="H23" s="2">
        <f t="shared" si="2"/>
        <v>6.0591231955817966</v>
      </c>
      <c r="I23" s="2">
        <f t="shared" si="6"/>
        <v>1.3407823056430634</v>
      </c>
      <c r="J23" s="3">
        <f t="shared" si="7"/>
        <v>99.651625301105753</v>
      </c>
      <c r="K23" s="3">
        <f t="shared" si="8"/>
        <v>390.65162530110575</v>
      </c>
      <c r="L23" s="3">
        <f t="shared" si="9"/>
        <v>37.348374698894247</v>
      </c>
      <c r="M23" s="7">
        <f t="shared" si="3"/>
        <v>447.03754426340129</v>
      </c>
      <c r="N23" s="3">
        <f t="shared" si="5"/>
        <v>-19.037544263401287</v>
      </c>
    </row>
    <row r="24" spans="1:15">
      <c r="A24">
        <v>23</v>
      </c>
      <c r="B24" s="1">
        <v>43909</v>
      </c>
      <c r="C24">
        <f t="shared" si="0"/>
        <v>5</v>
      </c>
      <c r="D24">
        <v>621</v>
      </c>
      <c r="E24">
        <f t="shared" si="1"/>
        <v>193</v>
      </c>
      <c r="F24" s="2">
        <f t="shared" si="4"/>
        <v>1.4509345794392523</v>
      </c>
      <c r="G24">
        <v>6</v>
      </c>
      <c r="H24" s="2">
        <f t="shared" si="2"/>
        <v>6.4313310819334788</v>
      </c>
      <c r="I24" s="2">
        <f t="shared" si="6"/>
        <v>1.3704835234283934</v>
      </c>
      <c r="J24" s="3">
        <f t="shared" si="7"/>
        <v>145.85482681523115</v>
      </c>
      <c r="K24" s="3">
        <f t="shared" si="8"/>
        <v>573.85482681523115</v>
      </c>
      <c r="L24" s="3">
        <f t="shared" si="9"/>
        <v>47.145173184768851</v>
      </c>
      <c r="M24" s="7">
        <f t="shared" si="3"/>
        <v>610.61541473008924</v>
      </c>
      <c r="N24" s="3">
        <f t="shared" si="5"/>
        <v>10.384585269910758</v>
      </c>
    </row>
    <row r="25" spans="1:15">
      <c r="A25">
        <v>24</v>
      </c>
      <c r="B25" s="1">
        <v>43910</v>
      </c>
      <c r="C25">
        <f t="shared" si="0"/>
        <v>6</v>
      </c>
      <c r="D25">
        <v>904</v>
      </c>
      <c r="E25">
        <f t="shared" si="1"/>
        <v>283</v>
      </c>
      <c r="F25" s="2">
        <f t="shared" si="4"/>
        <v>1.4557165861513688</v>
      </c>
      <c r="G25">
        <v>11</v>
      </c>
      <c r="H25" s="2">
        <f t="shared" si="2"/>
        <v>6.8068293603921761</v>
      </c>
      <c r="I25" s="2">
        <f t="shared" si="6"/>
        <v>1.4073206415284514</v>
      </c>
      <c r="J25" s="3">
        <f t="shared" si="7"/>
        <v>230.07026804903231</v>
      </c>
      <c r="K25" s="3">
        <f t="shared" si="8"/>
        <v>851.07026804903228</v>
      </c>
      <c r="L25" s="3">
        <f t="shared" si="9"/>
        <v>52.929731950967721</v>
      </c>
      <c r="M25" s="7">
        <f t="shared" si="3"/>
        <v>834.04892830725862</v>
      </c>
      <c r="N25" s="3">
        <f t="shared" si="5"/>
        <v>69.95107169274138</v>
      </c>
    </row>
    <row r="26" spans="1:15">
      <c r="A26">
        <v>25</v>
      </c>
      <c r="B26" s="1">
        <v>43911</v>
      </c>
      <c r="C26">
        <f t="shared" si="0"/>
        <v>7</v>
      </c>
      <c r="D26">
        <v>1128</v>
      </c>
      <c r="E26">
        <f t="shared" si="1"/>
        <v>224</v>
      </c>
      <c r="F26" s="2">
        <f t="shared" si="4"/>
        <v>1.247787610619469</v>
      </c>
      <c r="G26">
        <v>18</v>
      </c>
      <c r="H26" s="2">
        <f t="shared" si="2"/>
        <v>7.0282014320580046</v>
      </c>
      <c r="I26" s="2">
        <f t="shared" si="6"/>
        <v>1.3398031496344511</v>
      </c>
      <c r="J26" s="3">
        <f t="shared" si="7"/>
        <v>368.21785994172006</v>
      </c>
      <c r="K26" s="3">
        <f t="shared" si="8"/>
        <v>1272.21785994172</v>
      </c>
      <c r="L26" s="3">
        <f t="shared" si="9"/>
        <v>-144.21785994172001</v>
      </c>
      <c r="M26" s="7">
        <f t="shared" si="3"/>
        <v>1139.2401797094817</v>
      </c>
      <c r="N26" s="3">
        <f t="shared" si="5"/>
        <v>-11.240179709481708</v>
      </c>
    </row>
    <row r="27" spans="1:15">
      <c r="A27">
        <v>26</v>
      </c>
      <c r="B27" s="1">
        <v>43912</v>
      </c>
      <c r="C27">
        <f t="shared" si="0"/>
        <v>1</v>
      </c>
      <c r="D27">
        <v>1546</v>
      </c>
      <c r="E27">
        <f t="shared" si="1"/>
        <v>418</v>
      </c>
      <c r="F27" s="2">
        <f t="shared" si="4"/>
        <v>1.3705673758865249</v>
      </c>
      <c r="G27">
        <v>25</v>
      </c>
      <c r="H27" s="2">
        <f t="shared" si="2"/>
        <v>7.3434262291473669</v>
      </c>
      <c r="I27" s="2">
        <f t="shared" si="6"/>
        <v>1.3732310456155385</v>
      </c>
      <c r="J27" s="3">
        <f t="shared" si="7"/>
        <v>383.29795278766085</v>
      </c>
      <c r="K27" s="3">
        <f t="shared" si="8"/>
        <v>1511.297952787661</v>
      </c>
      <c r="L27" s="3">
        <f t="shared" si="9"/>
        <v>34.702047212339039</v>
      </c>
      <c r="M27" s="7">
        <f t="shared" si="3"/>
        <v>1556.1055748834517</v>
      </c>
      <c r="N27" s="3">
        <f t="shared" si="5"/>
        <v>-10.105574883451709</v>
      </c>
    </row>
    <row r="28" spans="1:15">
      <c r="A28">
        <v>27</v>
      </c>
      <c r="B28" s="1">
        <v>43913</v>
      </c>
      <c r="C28">
        <f t="shared" si="0"/>
        <v>2</v>
      </c>
      <c r="D28">
        <v>1891</v>
      </c>
      <c r="E28">
        <f t="shared" si="1"/>
        <v>345</v>
      </c>
      <c r="F28" s="2">
        <f t="shared" si="4"/>
        <v>1.2231565329883571</v>
      </c>
      <c r="G28">
        <v>34</v>
      </c>
      <c r="H28" s="2">
        <f t="shared" si="2"/>
        <v>7.5448610686584576</v>
      </c>
      <c r="I28" s="2">
        <f t="shared" si="6"/>
        <v>1.3698255105153077</v>
      </c>
      <c r="J28" s="3">
        <f t="shared" si="7"/>
        <v>577.01519652162256</v>
      </c>
      <c r="K28" s="3">
        <f t="shared" si="8"/>
        <v>2123.0151965216228</v>
      </c>
      <c r="L28" s="3">
        <f t="shared" si="9"/>
        <v>-232.01519652162278</v>
      </c>
      <c r="M28" s="7">
        <f t="shared" si="3"/>
        <v>2125.5083899874867</v>
      </c>
      <c r="N28" s="3">
        <f t="shared" si="5"/>
        <v>-234.50838998748668</v>
      </c>
      <c r="O28" s="2"/>
    </row>
    <row r="29" spans="1:15">
      <c r="A29">
        <v>28</v>
      </c>
      <c r="B29" s="1">
        <v>43914</v>
      </c>
      <c r="C29">
        <f t="shared" si="0"/>
        <v>3</v>
      </c>
      <c r="D29">
        <v>2201</v>
      </c>
      <c r="E29">
        <f t="shared" ref="E29:E38" si="10">D29-D28</f>
        <v>310</v>
      </c>
      <c r="F29" s="2">
        <f t="shared" si="4"/>
        <v>1.1639344262295082</v>
      </c>
      <c r="G29">
        <v>46</v>
      </c>
      <c r="H29" s="2">
        <f t="shared" si="2"/>
        <v>7.6966670815264617</v>
      </c>
      <c r="I29" s="2">
        <f t="shared" si="6"/>
        <v>1.3186828518857467</v>
      </c>
      <c r="J29" s="3">
        <f t="shared" si="7"/>
        <v>699.34004038444675</v>
      </c>
      <c r="K29" s="3">
        <f t="shared" si="8"/>
        <v>2590.3400403844466</v>
      </c>
      <c r="L29" s="3">
        <f t="shared" si="9"/>
        <v>-389.34004038444664</v>
      </c>
      <c r="M29" s="7">
        <f t="shared" si="3"/>
        <v>2903.2643985261529</v>
      </c>
      <c r="N29" s="3">
        <f t="shared" si="5"/>
        <v>-702.26439852615295</v>
      </c>
      <c r="O29" s="2"/>
    </row>
    <row r="30" spans="1:15">
      <c r="A30">
        <v>29</v>
      </c>
      <c r="B30" s="1">
        <v>43915</v>
      </c>
      <c r="C30">
        <f t="shared" si="0"/>
        <v>4</v>
      </c>
      <c r="D30">
        <v>2433</v>
      </c>
      <c r="E30">
        <f t="shared" si="10"/>
        <v>232</v>
      </c>
      <c r="F30" s="2">
        <f t="shared" si="4"/>
        <v>1.105406633348478</v>
      </c>
      <c r="G30">
        <v>57</v>
      </c>
      <c r="H30" s="2">
        <f t="shared" si="2"/>
        <v>7.7968803427835223</v>
      </c>
      <c r="I30" s="2">
        <f t="shared" si="6"/>
        <v>1.2610948608706176</v>
      </c>
      <c r="J30" s="3">
        <f t="shared" si="7"/>
        <v>701.42095700052857</v>
      </c>
      <c r="K30" s="3">
        <f t="shared" si="8"/>
        <v>2902.4209570005287</v>
      </c>
      <c r="L30" s="3">
        <f t="shared" si="9"/>
        <v>-469.42095700052869</v>
      </c>
      <c r="M30" s="7">
        <f t="shared" si="3"/>
        <v>3965.6132186799073</v>
      </c>
      <c r="N30" s="3">
        <f t="shared" si="5"/>
        <v>-1532.6132186799073</v>
      </c>
    </row>
    <row r="31" spans="1:15">
      <c r="A31">
        <v>30</v>
      </c>
      <c r="B31" s="1">
        <v>43916</v>
      </c>
      <c r="C31">
        <f t="shared" si="0"/>
        <v>5</v>
      </c>
      <c r="D31">
        <v>2915</v>
      </c>
      <c r="E31">
        <f t="shared" si="10"/>
        <v>482</v>
      </c>
      <c r="F31" s="2">
        <f t="shared" si="4"/>
        <v>1.1981093300452117</v>
      </c>
      <c r="G31">
        <v>77</v>
      </c>
      <c r="H31" s="2">
        <f t="shared" si="2"/>
        <v>7.9776250987845927</v>
      </c>
      <c r="I31" s="2">
        <f t="shared" ref="I31:I37" si="11">AVERAGE(F26:F31)</f>
        <v>1.2181603181862581</v>
      </c>
      <c r="J31" s="3">
        <f t="shared" si="7"/>
        <v>635.24379649821265</v>
      </c>
      <c r="K31" s="3">
        <f t="shared" si="8"/>
        <v>3068.2437964982128</v>
      </c>
      <c r="L31" s="3">
        <f>D31-K31</f>
        <v>-153.24379649821276</v>
      </c>
      <c r="M31" s="7">
        <f t="shared" si="3"/>
        <v>5416.6917102528505</v>
      </c>
      <c r="N31" s="3">
        <f t="shared" si="5"/>
        <v>-2501.6917102528505</v>
      </c>
    </row>
    <row r="32" spans="1:15">
      <c r="A32">
        <v>31</v>
      </c>
      <c r="B32" s="1">
        <v>43917</v>
      </c>
      <c r="C32">
        <f t="shared" si="0"/>
        <v>6</v>
      </c>
      <c r="D32">
        <v>3417</v>
      </c>
      <c r="E32">
        <f t="shared" si="10"/>
        <v>502</v>
      </c>
      <c r="F32" s="2">
        <f t="shared" si="4"/>
        <v>1.1722126929674099</v>
      </c>
      <c r="G32">
        <v>92</v>
      </c>
      <c r="H32" s="2">
        <f t="shared" si="2"/>
        <v>8.136518252115291</v>
      </c>
      <c r="I32" s="2">
        <f t="shared" si="11"/>
        <v>1.2055644985775815</v>
      </c>
      <c r="J32" s="3">
        <f>(I31-1)*D31</f>
        <v>635.93732751294249</v>
      </c>
      <c r="K32" s="3">
        <f>D31+J32</f>
        <v>3550.9373275129424</v>
      </c>
      <c r="L32" s="3">
        <f>D32-K32</f>
        <v>-133.93732751294237</v>
      </c>
      <c r="M32" s="7">
        <f t="shared" si="3"/>
        <v>7398.7420017953564</v>
      </c>
      <c r="N32" s="3">
        <f t="shared" si="5"/>
        <v>-3981.7420017953564</v>
      </c>
    </row>
    <row r="33" spans="1:14">
      <c r="A33">
        <v>32</v>
      </c>
      <c r="B33" s="1">
        <v>43918</v>
      </c>
      <c r="C33">
        <f t="shared" si="0"/>
        <v>7</v>
      </c>
      <c r="D33">
        <v>3904</v>
      </c>
      <c r="E33">
        <f t="shared" si="10"/>
        <v>487</v>
      </c>
      <c r="F33" s="2">
        <f t="shared" si="4"/>
        <v>1.1425226807140767</v>
      </c>
      <c r="G33">
        <v>114</v>
      </c>
      <c r="H33" s="2">
        <f t="shared" si="2"/>
        <v>8.2697569475329828</v>
      </c>
      <c r="I33" s="2">
        <f t="shared" si="11"/>
        <v>1.1675570493821736</v>
      </c>
      <c r="M33" s="7">
        <f t="shared" si="3"/>
        <v>10106.054790881837</v>
      </c>
      <c r="N33" s="3">
        <f t="shared" si="5"/>
        <v>-6202.0547908818371</v>
      </c>
    </row>
    <row r="34" spans="1:14">
      <c r="A34">
        <v>33</v>
      </c>
      <c r="B34" s="1">
        <v>43919</v>
      </c>
      <c r="C34">
        <f t="shared" si="0"/>
        <v>1</v>
      </c>
      <c r="D34">
        <v>4256</v>
      </c>
      <c r="E34">
        <f t="shared" si="10"/>
        <v>352</v>
      </c>
      <c r="F34" s="2">
        <f t="shared" si="4"/>
        <v>1.0901639344262295</v>
      </c>
      <c r="G34">
        <v>136</v>
      </c>
      <c r="H34" s="2">
        <f t="shared" si="2"/>
        <v>8.3560850310214807</v>
      </c>
      <c r="I34" s="2">
        <f t="shared" si="11"/>
        <v>1.1453916162884856</v>
      </c>
      <c r="M34" s="7">
        <f t="shared" si="3"/>
        <v>13804.014711085019</v>
      </c>
      <c r="N34" s="3">
        <f t="shared" si="5"/>
        <v>-9548.0147110850194</v>
      </c>
    </row>
    <row r="35" spans="1:14">
      <c r="A35">
        <v>34</v>
      </c>
      <c r="B35" s="1">
        <v>43920</v>
      </c>
      <c r="C35">
        <f t="shared" si="0"/>
        <v>2</v>
      </c>
      <c r="D35">
        <v>4579</v>
      </c>
      <c r="E35">
        <f t="shared" si="10"/>
        <v>323</v>
      </c>
      <c r="F35" s="2">
        <f t="shared" si="4"/>
        <v>1.0758928571428572</v>
      </c>
      <c r="G35">
        <v>159</v>
      </c>
      <c r="H35" s="2">
        <f t="shared" si="2"/>
        <v>8.429235912657095</v>
      </c>
      <c r="I35" s="2">
        <f t="shared" si="11"/>
        <v>1.1307180214407104</v>
      </c>
      <c r="M35" s="7">
        <f t="shared" si="3"/>
        <v>18855.114689836795</v>
      </c>
      <c r="N35" s="3">
        <f t="shared" si="5"/>
        <v>-14276.114689836795</v>
      </c>
    </row>
    <row r="36" spans="1:14">
      <c r="A36">
        <v>35</v>
      </c>
      <c r="B36" s="1">
        <v>43921</v>
      </c>
      <c r="C36">
        <f t="shared" si="0"/>
        <v>3</v>
      </c>
      <c r="D36">
        <v>5717</v>
      </c>
      <c r="E36">
        <f t="shared" si="10"/>
        <v>1138</v>
      </c>
      <c r="F36" s="2">
        <f t="shared" ref="F36" si="12">D36/D35</f>
        <v>1.2485258790128848</v>
      </c>
      <c r="G36">
        <v>201</v>
      </c>
      <c r="H36" s="2">
        <f t="shared" si="2"/>
        <v>8.6511994712639719</v>
      </c>
      <c r="I36" s="2">
        <f t="shared" si="11"/>
        <v>1.1545712290514449</v>
      </c>
      <c r="M36" s="7">
        <f t="shared" si="3"/>
        <v>25754.489357462866</v>
      </c>
      <c r="N36" s="3">
        <f t="shared" si="5"/>
        <v>-20037.489357462866</v>
      </c>
    </row>
    <row r="37" spans="1:14">
      <c r="A37">
        <v>36</v>
      </c>
      <c r="B37" s="1">
        <v>43922</v>
      </c>
      <c r="C37">
        <f t="shared" si="0"/>
        <v>4</v>
      </c>
      <c r="D37">
        <v>6836</v>
      </c>
      <c r="E37">
        <f t="shared" si="10"/>
        <v>1119</v>
      </c>
      <c r="F37" s="2">
        <f t="shared" ref="F37" si="13">D37/D36</f>
        <v>1.1957320272870386</v>
      </c>
      <c r="G37">
        <v>241</v>
      </c>
      <c r="H37" s="2">
        <f t="shared" si="2"/>
        <v>8.8299580442354824</v>
      </c>
      <c r="I37" s="2">
        <f t="shared" si="11"/>
        <v>1.1541750119250829</v>
      </c>
      <c r="M37" s="7">
        <f t="shared" si="3"/>
        <v>35178.450673715211</v>
      </c>
      <c r="N37" s="3">
        <f t="shared" si="5"/>
        <v>-28342.450673715211</v>
      </c>
    </row>
    <row r="38" spans="1:14">
      <c r="A38">
        <v>37</v>
      </c>
      <c r="B38" s="1">
        <v>43923</v>
      </c>
      <c r="C38">
        <f t="shared" si="0"/>
        <v>5</v>
      </c>
      <c r="D38">
        <v>7910</v>
      </c>
      <c r="E38">
        <f t="shared" si="10"/>
        <v>1074</v>
      </c>
      <c r="G38">
        <v>299</v>
      </c>
      <c r="H38" s="2">
        <f t="shared" si="2"/>
        <v>8.9758830607616993</v>
      </c>
      <c r="I38" s="2"/>
      <c r="M38" s="7">
        <f t="shared" si="3"/>
        <v>48050.783481925944</v>
      </c>
      <c r="N38" s="3">
        <f t="shared" si="5"/>
        <v>-40140.783481925944</v>
      </c>
    </row>
    <row r="39" spans="1:14">
      <c r="A39">
        <v>38</v>
      </c>
      <c r="B39" s="1">
        <v>43924</v>
      </c>
      <c r="C39">
        <f t="shared" si="0"/>
        <v>6</v>
      </c>
      <c r="I39" s="2"/>
      <c r="M39" s="7">
        <f t="shared" si="3"/>
        <v>65633.299619760815</v>
      </c>
      <c r="N39" s="3">
        <f t="shared" si="5"/>
        <v>-65633.299619760815</v>
      </c>
    </row>
    <row r="40" spans="1:14">
      <c r="A40">
        <v>39</v>
      </c>
      <c r="B40" s="1">
        <v>43925</v>
      </c>
      <c r="C40">
        <f t="shared" si="0"/>
        <v>7</v>
      </c>
      <c r="I40" s="2"/>
      <c r="M40" s="7">
        <f t="shared" si="3"/>
        <v>89649.527163227744</v>
      </c>
      <c r="N40" s="3">
        <f t="shared" si="5"/>
        <v>-89649.527163227744</v>
      </c>
    </row>
    <row r="41" spans="1:14">
      <c r="A41">
        <v>40</v>
      </c>
      <c r="B41" s="1">
        <v>43926</v>
      </c>
      <c r="C41">
        <f t="shared" si="0"/>
        <v>1</v>
      </c>
      <c r="I41" s="2"/>
      <c r="M41" s="7">
        <f t="shared" si="3"/>
        <v>122453.65945567269</v>
      </c>
      <c r="N41" s="3">
        <f t="shared" si="5"/>
        <v>-122453.65945567269</v>
      </c>
    </row>
    <row r="42" spans="1:14">
      <c r="A42">
        <v>41</v>
      </c>
      <c r="B42" s="1">
        <v>43927</v>
      </c>
      <c r="C42">
        <f t="shared" si="0"/>
        <v>2</v>
      </c>
      <c r="I42" s="2"/>
      <c r="M42" s="7">
        <f t="shared" si="3"/>
        <v>167261.32516888957</v>
      </c>
      <c r="N42" s="3">
        <f t="shared" si="5"/>
        <v>-167261.32516888957</v>
      </c>
    </row>
    <row r="43" spans="1:14">
      <c r="A43">
        <v>42</v>
      </c>
      <c r="B43" s="1">
        <v>43928</v>
      </c>
      <c r="C43">
        <f t="shared" si="0"/>
        <v>3</v>
      </c>
      <c r="I43" s="2"/>
      <c r="M43" s="7">
        <f t="shared" si="3"/>
        <v>228464.80065693945</v>
      </c>
      <c r="N43" s="3">
        <f t="shared" si="5"/>
        <v>-228464.80065693945</v>
      </c>
    </row>
    <row r="44" spans="1:14">
      <c r="A44">
        <v>43</v>
      </c>
      <c r="B44" s="1">
        <v>43929</v>
      </c>
      <c r="C44">
        <f t="shared" si="0"/>
        <v>4</v>
      </c>
      <c r="I44" s="2"/>
      <c r="M44" s="7">
        <f t="shared" si="3"/>
        <v>312063.56332828762</v>
      </c>
      <c r="N44" s="3">
        <f t="shared" si="5"/>
        <v>-312063.56332828762</v>
      </c>
    </row>
    <row r="45" spans="1:14">
      <c r="A45">
        <v>44</v>
      </c>
      <c r="B45" s="1">
        <v>43930</v>
      </c>
      <c r="C45">
        <f t="shared" si="0"/>
        <v>5</v>
      </c>
      <c r="I45" s="2"/>
      <c r="M45" s="7">
        <f t="shared" si="3"/>
        <v>426252.3910778648</v>
      </c>
      <c r="N45" s="3">
        <f t="shared" si="5"/>
        <v>-426252.3910778648</v>
      </c>
    </row>
    <row r="46" spans="1:14">
      <c r="A46">
        <v>45</v>
      </c>
      <c r="B46" s="1">
        <v>43931</v>
      </c>
      <c r="C46">
        <f t="shared" si="0"/>
        <v>6</v>
      </c>
      <c r="I46" s="2"/>
      <c r="M46" s="7">
        <f t="shared" si="3"/>
        <v>582224.6562904875</v>
      </c>
      <c r="N46" s="3">
        <f t="shared" si="5"/>
        <v>-582224.6562904875</v>
      </c>
    </row>
    <row r="47" spans="1:14">
      <c r="A47">
        <v>46</v>
      </c>
      <c r="B47" s="1">
        <v>43932</v>
      </c>
      <c r="C47">
        <f t="shared" si="0"/>
        <v>7</v>
      </c>
      <c r="I47" s="2"/>
      <c r="M47" s="7">
        <f t="shared" si="3"/>
        <v>795269.55739857256</v>
      </c>
      <c r="N47" s="3">
        <f t="shared" si="5"/>
        <v>-795269.55739857256</v>
      </c>
    </row>
    <row r="48" spans="1:14">
      <c r="A48">
        <v>47</v>
      </c>
      <c r="B48" s="1">
        <v>43933</v>
      </c>
      <c r="C48">
        <f t="shared" si="0"/>
        <v>1</v>
      </c>
      <c r="I48" s="2"/>
      <c r="M48" s="7">
        <f t="shared" si="3"/>
        <v>1086270.8442381257</v>
      </c>
      <c r="N48" s="3">
        <f t="shared" si="5"/>
        <v>-1086270.8442381257</v>
      </c>
    </row>
    <row r="49" spans="1:14">
      <c r="A49">
        <v>48</v>
      </c>
      <c r="B49" s="1">
        <v>43934</v>
      </c>
      <c r="C49">
        <f t="shared" si="0"/>
        <v>2</v>
      </c>
      <c r="I49" s="2"/>
      <c r="M49" s="7">
        <f t="shared" si="3"/>
        <v>1483753.9499206897</v>
      </c>
      <c r="N49" s="3">
        <f t="shared" si="5"/>
        <v>-1483753.9499206897</v>
      </c>
    </row>
    <row r="50" spans="1:14">
      <c r="A50">
        <v>49</v>
      </c>
      <c r="B50" s="1">
        <v>43935</v>
      </c>
      <c r="C50">
        <f t="shared" si="0"/>
        <v>3</v>
      </c>
      <c r="I50" s="2"/>
      <c r="M50" s="7">
        <f t="shared" si="3"/>
        <v>2026682.1995478715</v>
      </c>
      <c r="N50" s="3">
        <f t="shared" si="5"/>
        <v>-2026682.1995478715</v>
      </c>
    </row>
    <row r="51" spans="1:14">
      <c r="A51">
        <v>50</v>
      </c>
      <c r="B51" s="1">
        <v>43936</v>
      </c>
      <c r="C51">
        <f t="shared" si="0"/>
        <v>4</v>
      </c>
      <c r="I51" s="2"/>
      <c r="M51" s="7">
        <f t="shared" si="3"/>
        <v>2768276.1944349003</v>
      </c>
      <c r="N51" s="3">
        <f t="shared" si="5"/>
        <v>-2768276.1944349003</v>
      </c>
    </row>
    <row r="52" spans="1:14">
      <c r="A52">
        <v>51</v>
      </c>
      <c r="B52" s="1">
        <v>43937</v>
      </c>
      <c r="C52">
        <f t="shared" si="0"/>
        <v>5</v>
      </c>
      <c r="I52" s="2"/>
      <c r="M52" s="7">
        <f t="shared" si="3"/>
        <v>3781230.7674013171</v>
      </c>
      <c r="N52" s="3">
        <f t="shared" si="5"/>
        <v>-3781230.7674013171</v>
      </c>
    </row>
    <row r="53" spans="1:14">
      <c r="A53">
        <v>52</v>
      </c>
      <c r="B53" s="1">
        <v>43938</v>
      </c>
      <c r="C53">
        <f t="shared" si="0"/>
        <v>6</v>
      </c>
      <c r="I53" s="2"/>
      <c r="M53" s="7">
        <f t="shared" si="3"/>
        <v>5164840.9017442632</v>
      </c>
      <c r="N53" s="3">
        <f t="shared" si="5"/>
        <v>-5164840.9017442632</v>
      </c>
    </row>
    <row r="54" spans="1:14">
      <c r="A54">
        <v>53</v>
      </c>
      <c r="B54" s="1">
        <v>43939</v>
      </c>
      <c r="C54">
        <f t="shared" si="0"/>
        <v>7</v>
      </c>
      <c r="I54" s="2"/>
      <c r="M54" s="7">
        <f t="shared" si="3"/>
        <v>7054735.1328846477</v>
      </c>
      <c r="N54" s="3">
        <f t="shared" si="5"/>
        <v>-7054735.1328846477</v>
      </c>
    </row>
    <row r="55" spans="1:14">
      <c r="A55">
        <v>54</v>
      </c>
      <c r="B55" s="1">
        <v>43940</v>
      </c>
      <c r="C55">
        <f t="shared" si="0"/>
        <v>1</v>
      </c>
      <c r="I55" s="2"/>
      <c r="M55" s="7">
        <f t="shared" si="3"/>
        <v>9636170.5504518319</v>
      </c>
      <c r="N55" s="3">
        <f t="shared" si="5"/>
        <v>-9636170.5504518319</v>
      </c>
    </row>
    <row r="56" spans="1:14">
      <c r="A56">
        <v>55</v>
      </c>
      <c r="B56" s="1">
        <v>43941</v>
      </c>
      <c r="C56">
        <f t="shared" si="0"/>
        <v>2</v>
      </c>
      <c r="I56" s="2"/>
      <c r="M56" s="7">
        <f t="shared" si="3"/>
        <v>13162192.644846588</v>
      </c>
      <c r="N56" s="3">
        <f t="shared" si="5"/>
        <v>-13162192.644846588</v>
      </c>
    </row>
    <row r="57" spans="1:14">
      <c r="A57">
        <v>56</v>
      </c>
      <c r="B57" s="1">
        <v>43942</v>
      </c>
      <c r="C57">
        <f t="shared" si="0"/>
        <v>3</v>
      </c>
      <c r="I57" s="2"/>
      <c r="M57" s="7">
        <f t="shared" si="3"/>
        <v>17978440.119236972</v>
      </c>
      <c r="N57" s="3">
        <f t="shared" si="5"/>
        <v>-17978440.119236972</v>
      </c>
    </row>
    <row r="58" spans="1:14">
      <c r="A58">
        <v>57</v>
      </c>
      <c r="B58" s="1">
        <v>43943</v>
      </c>
      <c r="C58">
        <f t="shared" si="0"/>
        <v>4</v>
      </c>
      <c r="I58" s="2"/>
      <c r="M58" s="7">
        <f t="shared" si="3"/>
        <v>24557026.161408082</v>
      </c>
      <c r="N58" s="3">
        <f t="shared" si="5"/>
        <v>-24557026.161408082</v>
      </c>
    </row>
    <row r="59" spans="1:14">
      <c r="A59">
        <v>58</v>
      </c>
      <c r="B59" s="1">
        <v>43944</v>
      </c>
      <c r="C59">
        <f t="shared" si="0"/>
        <v>5</v>
      </c>
      <c r="I59" s="2"/>
      <c r="M59" s="7">
        <f t="shared" si="3"/>
        <v>33542817.390860092</v>
      </c>
      <c r="N59" s="3">
        <f t="shared" si="5"/>
        <v>-33542817.390860092</v>
      </c>
    </row>
    <row r="60" spans="1:14">
      <c r="A60">
        <v>59</v>
      </c>
      <c r="B60" s="1">
        <v>43945</v>
      </c>
      <c r="C60">
        <f t="shared" si="0"/>
        <v>6</v>
      </c>
      <c r="I60" s="2"/>
      <c r="M60" s="7">
        <f t="shared" si="3"/>
        <v>45816646.980029806</v>
      </c>
      <c r="N60" s="3">
        <f t="shared" si="5"/>
        <v>-45816646.980029806</v>
      </c>
    </row>
    <row r="61" spans="1:14">
      <c r="A61">
        <v>60</v>
      </c>
      <c r="B61" s="1">
        <v>43946</v>
      </c>
      <c r="C61">
        <f t="shared" si="0"/>
        <v>7</v>
      </c>
      <c r="I61" s="2"/>
      <c r="M61" s="7">
        <f t="shared" si="3"/>
        <v>62581658.422785446</v>
      </c>
      <c r="N61" s="3">
        <f t="shared" si="5"/>
        <v>-62581658.422785446</v>
      </c>
    </row>
    <row r="62" spans="1:14">
      <c r="A62">
        <v>61</v>
      </c>
      <c r="B62" s="1">
        <v>43947</v>
      </c>
      <c r="C62">
        <f t="shared" si="0"/>
        <v>1</v>
      </c>
      <c r="I62" s="2"/>
      <c r="M62" s="7">
        <f t="shared" si="3"/>
        <v>85481243.807589337</v>
      </c>
      <c r="N62" s="3">
        <f t="shared" si="5"/>
        <v>-85481243.807589337</v>
      </c>
    </row>
    <row r="63" spans="1:14">
      <c r="A63">
        <v>62</v>
      </c>
      <c r="B63" s="1">
        <v>43948</v>
      </c>
      <c r="C63">
        <f t="shared" si="0"/>
        <v>2</v>
      </c>
      <c r="I63" s="2"/>
      <c r="M63" s="7">
        <f t="shared" si="3"/>
        <v>116760137.50751169</v>
      </c>
      <c r="N63" s="3">
        <f t="shared" si="5"/>
        <v>-116760137.50751169</v>
      </c>
    </row>
    <row r="64" spans="1:14">
      <c r="A64">
        <v>63</v>
      </c>
      <c r="B64" s="1">
        <v>43949</v>
      </c>
      <c r="C64">
        <f t="shared" si="0"/>
        <v>3</v>
      </c>
      <c r="I64" s="2"/>
      <c r="M64" s="7">
        <f t="shared" si="3"/>
        <v>159484456.51375288</v>
      </c>
      <c r="N64" s="3">
        <f t="shared" si="5"/>
        <v>-159484456.51375288</v>
      </c>
    </row>
    <row r="65" spans="1:14">
      <c r="A65">
        <v>64</v>
      </c>
      <c r="B65" s="1">
        <v>43950</v>
      </c>
      <c r="C65">
        <f t="shared" si="0"/>
        <v>4</v>
      </c>
      <c r="I65" s="2"/>
      <c r="M65" s="7">
        <f t="shared" si="3"/>
        <v>217842256.89054933</v>
      </c>
      <c r="N65" s="3">
        <f t="shared" si="5"/>
        <v>-217842256.89054933</v>
      </c>
    </row>
    <row r="66" spans="1:14">
      <c r="A66">
        <v>65</v>
      </c>
      <c r="B66" s="1">
        <v>43951</v>
      </c>
      <c r="C66">
        <f t="shared" si="0"/>
        <v>5</v>
      </c>
      <c r="I66" s="2"/>
      <c r="M66" s="7">
        <f t="shared" si="3"/>
        <v>297554068.4309625</v>
      </c>
      <c r="N66" s="3">
        <f t="shared" si="5"/>
        <v>-297554068.4309625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DEA6-4430-4A47-87AB-F99301A88E9B}">
  <sheetPr codeName="Planilha1"/>
  <dimension ref="A1:O66"/>
  <sheetViews>
    <sheetView zoomScale="70" zoomScaleNormal="70" workbookViewId="0">
      <selection activeCell="D35" sqref="D35"/>
    </sheetView>
  </sheetViews>
  <sheetFormatPr defaultRowHeight="15"/>
  <cols>
    <col min="1" max="1" width="3.85546875" customWidth="1"/>
    <col min="2" max="2" width="7.85546875" bestFit="1" customWidth="1"/>
    <col min="3" max="3" width="8" bestFit="1" customWidth="1"/>
    <col min="4" max="4" width="11" customWidth="1"/>
    <col min="5" max="5" width="5.7109375" customWidth="1"/>
    <col min="6" max="6" width="5.42578125" customWidth="1"/>
    <col min="7" max="7" width="6.85546875" bestFit="1" customWidth="1"/>
    <col min="9" max="12" width="6.28515625" customWidth="1"/>
    <col min="13" max="13" width="11.140625" style="6" customWidth="1"/>
    <col min="14" max="14" width="14.85546875" bestFit="1" customWidth="1"/>
  </cols>
  <sheetData>
    <row r="1" spans="1:14" ht="30.75" customHeight="1">
      <c r="B1" s="4" t="s">
        <v>0</v>
      </c>
      <c r="C1" s="5" t="s">
        <v>1</v>
      </c>
      <c r="D1" s="4" t="s">
        <v>2</v>
      </c>
      <c r="E1" s="4"/>
      <c r="F1" s="4"/>
      <c r="G1" s="4" t="s">
        <v>3</v>
      </c>
      <c r="H1" s="4" t="s">
        <v>4</v>
      </c>
      <c r="I1" s="4"/>
      <c r="J1" s="4"/>
      <c r="K1" s="4"/>
      <c r="L1" s="4"/>
      <c r="M1" s="6">
        <f>EXP(INTERCEPT(H2:H27,A2:A27))</f>
        <v>0.46883623450348366</v>
      </c>
      <c r="N1">
        <f>SLOPE(H2:H27,A2:A27)</f>
        <v>0.31182474247289915</v>
      </c>
    </row>
    <row r="2" spans="1:14">
      <c r="A2">
        <v>1</v>
      </c>
      <c r="B2" s="1">
        <v>43887</v>
      </c>
      <c r="C2">
        <f>WEEKDAY(B2)</f>
        <v>4</v>
      </c>
      <c r="D2">
        <v>1</v>
      </c>
      <c r="H2" s="2">
        <f>LN(D2)</f>
        <v>0</v>
      </c>
      <c r="I2" s="2"/>
      <c r="J2" s="2"/>
      <c r="K2" s="2"/>
      <c r="L2" s="2"/>
      <c r="M2" s="7">
        <f>$M$1*EXP(1*$N$1*A2)</f>
        <v>0.64039057892452578</v>
      </c>
    </row>
    <row r="3" spans="1:14">
      <c r="A3">
        <v>2</v>
      </c>
      <c r="B3" s="1">
        <v>43888</v>
      </c>
      <c r="C3">
        <f t="shared" ref="C3:C66" si="0">WEEKDAY(B3)</f>
        <v>5</v>
      </c>
      <c r="D3">
        <v>1</v>
      </c>
      <c r="E3">
        <f t="shared" ref="E3:E28" si="1">D3-D2</f>
        <v>0</v>
      </c>
      <c r="F3" s="2">
        <f>D3/D2</f>
        <v>1</v>
      </c>
      <c r="H3" s="2">
        <f t="shared" ref="H3:H34" si="2">LN(D3)</f>
        <v>0</v>
      </c>
      <c r="I3" s="2"/>
      <c r="J3" s="2"/>
      <c r="K3" s="2"/>
      <c r="L3" s="2"/>
      <c r="M3" s="7">
        <f t="shared" ref="M3:M66" si="3">$M$1*EXP(1*$N$1*A3)</f>
        <v>0.87471928019727763</v>
      </c>
      <c r="N3" s="3">
        <f>D3-M3</f>
        <v>0.12528071980272237</v>
      </c>
    </row>
    <row r="4" spans="1:14">
      <c r="A4">
        <v>3</v>
      </c>
      <c r="B4" s="1">
        <v>43889</v>
      </c>
      <c r="C4">
        <f t="shared" si="0"/>
        <v>6</v>
      </c>
      <c r="D4">
        <v>1</v>
      </c>
      <c r="E4">
        <f t="shared" si="1"/>
        <v>0</v>
      </c>
      <c r="F4" s="2">
        <f t="shared" ref="F4:F31" si="4">D4/D3</f>
        <v>1</v>
      </c>
      <c r="H4" s="2">
        <f t="shared" si="2"/>
        <v>0</v>
      </c>
      <c r="I4" s="2"/>
      <c r="J4" s="2"/>
      <c r="K4" s="2"/>
      <c r="L4" s="2"/>
      <c r="M4" s="7">
        <f t="shared" si="3"/>
        <v>1.1947924350071046</v>
      </c>
      <c r="N4" s="3">
        <f t="shared" ref="N4:N66" si="5">D4-M4</f>
        <v>-0.19479243500710464</v>
      </c>
    </row>
    <row r="5" spans="1:14">
      <c r="A5">
        <v>4</v>
      </c>
      <c r="B5" s="1">
        <v>43890</v>
      </c>
      <c r="C5">
        <f t="shared" si="0"/>
        <v>7</v>
      </c>
      <c r="D5">
        <v>2</v>
      </c>
      <c r="E5">
        <f t="shared" si="1"/>
        <v>1</v>
      </c>
      <c r="F5" s="2">
        <f t="shared" si="4"/>
        <v>2</v>
      </c>
      <c r="H5" s="2">
        <f t="shared" si="2"/>
        <v>0.69314718055994529</v>
      </c>
      <c r="I5" s="2"/>
      <c r="J5" s="2"/>
      <c r="K5" s="2"/>
      <c r="L5" s="2"/>
      <c r="M5" s="7">
        <f t="shared" si="3"/>
        <v>1.6319852495171385</v>
      </c>
      <c r="N5" s="3">
        <f t="shared" si="5"/>
        <v>0.36801475048286147</v>
      </c>
    </row>
    <row r="6" spans="1:14">
      <c r="A6">
        <v>5</v>
      </c>
      <c r="B6" s="1">
        <v>43891</v>
      </c>
      <c r="C6">
        <f t="shared" si="0"/>
        <v>1</v>
      </c>
      <c r="D6">
        <v>2</v>
      </c>
      <c r="E6">
        <f t="shared" si="1"/>
        <v>0</v>
      </c>
      <c r="F6" s="2">
        <f t="shared" si="4"/>
        <v>1</v>
      </c>
      <c r="H6" s="2">
        <f t="shared" si="2"/>
        <v>0.69314718055994529</v>
      </c>
      <c r="I6" s="2"/>
      <c r="J6" s="2"/>
      <c r="K6" s="2"/>
      <c r="L6" s="2"/>
      <c r="M6" s="7">
        <f t="shared" si="3"/>
        <v>2.2291535973992676</v>
      </c>
      <c r="N6" s="3">
        <f t="shared" si="5"/>
        <v>-0.22915359739926755</v>
      </c>
    </row>
    <row r="7" spans="1:14">
      <c r="A7">
        <v>6</v>
      </c>
      <c r="B7" s="1">
        <v>43892</v>
      </c>
      <c r="C7">
        <f t="shared" si="0"/>
        <v>2</v>
      </c>
      <c r="D7">
        <v>2</v>
      </c>
      <c r="E7">
        <f t="shared" si="1"/>
        <v>0</v>
      </c>
      <c r="F7" s="2">
        <f t="shared" si="4"/>
        <v>1</v>
      </c>
      <c r="H7" s="2">
        <f t="shared" si="2"/>
        <v>0.69314718055994529</v>
      </c>
      <c r="I7" s="2"/>
      <c r="J7" s="2"/>
      <c r="K7" s="2"/>
      <c r="L7" s="2"/>
      <c r="M7" s="7">
        <f t="shared" si="3"/>
        <v>3.0448349715589207</v>
      </c>
      <c r="N7" s="3">
        <f t="shared" si="5"/>
        <v>-1.0448349715589207</v>
      </c>
    </row>
    <row r="8" spans="1:14">
      <c r="A8">
        <v>7</v>
      </c>
      <c r="B8" s="1">
        <v>43893</v>
      </c>
      <c r="C8">
        <f t="shared" si="0"/>
        <v>3</v>
      </c>
      <c r="D8">
        <v>3</v>
      </c>
      <c r="E8">
        <f t="shared" si="1"/>
        <v>1</v>
      </c>
      <c r="F8" s="2">
        <f t="shared" si="4"/>
        <v>1.5</v>
      </c>
      <c r="H8" s="2">
        <f t="shared" si="2"/>
        <v>1.0986122886681098</v>
      </c>
      <c r="I8" s="2"/>
      <c r="J8" s="2"/>
      <c r="K8" s="2"/>
      <c r="L8" s="2"/>
      <c r="M8" s="7">
        <f t="shared" si="3"/>
        <v>4.1589866283079928</v>
      </c>
      <c r="N8" s="3">
        <f t="shared" si="5"/>
        <v>-1.1589866283079928</v>
      </c>
    </row>
    <row r="9" spans="1:14">
      <c r="A9">
        <v>8</v>
      </c>
      <c r="B9" s="1">
        <v>43894</v>
      </c>
      <c r="C9">
        <f t="shared" si="0"/>
        <v>4</v>
      </c>
      <c r="D9">
        <v>4</v>
      </c>
      <c r="E9">
        <f t="shared" si="1"/>
        <v>1</v>
      </c>
      <c r="F9" s="2">
        <f t="shared" si="4"/>
        <v>1.3333333333333333</v>
      </c>
      <c r="H9" s="2">
        <f t="shared" si="2"/>
        <v>1.3862943611198906</v>
      </c>
      <c r="I9" s="2"/>
      <c r="J9" s="2"/>
      <c r="K9" s="2"/>
      <c r="L9" s="2"/>
      <c r="M9" s="7">
        <f t="shared" si="3"/>
        <v>5.6808234061988383</v>
      </c>
      <c r="N9" s="3">
        <f t="shared" si="5"/>
        <v>-1.6808234061988383</v>
      </c>
    </row>
    <row r="10" spans="1:14">
      <c r="A10">
        <v>9</v>
      </c>
      <c r="B10" s="1">
        <v>43895</v>
      </c>
      <c r="C10">
        <f t="shared" si="0"/>
        <v>5</v>
      </c>
      <c r="D10">
        <v>7</v>
      </c>
      <c r="E10">
        <f t="shared" si="1"/>
        <v>3</v>
      </c>
      <c r="F10" s="2">
        <f t="shared" si="4"/>
        <v>1.75</v>
      </c>
      <c r="H10" s="2">
        <f t="shared" si="2"/>
        <v>1.9459101490553132</v>
      </c>
      <c r="I10" s="2"/>
      <c r="J10" s="2"/>
      <c r="K10" s="2"/>
      <c r="L10" s="2"/>
      <c r="M10" s="7">
        <f t="shared" si="3"/>
        <v>7.7595235225715884</v>
      </c>
      <c r="N10" s="3">
        <f t="shared" si="5"/>
        <v>-0.75952352257158839</v>
      </c>
    </row>
    <row r="11" spans="1:14">
      <c r="A11">
        <v>10</v>
      </c>
      <c r="B11" s="1">
        <v>43896</v>
      </c>
      <c r="C11">
        <f t="shared" si="0"/>
        <v>6</v>
      </c>
      <c r="D11">
        <v>13</v>
      </c>
      <c r="E11">
        <f t="shared" si="1"/>
        <v>6</v>
      </c>
      <c r="F11" s="2">
        <f t="shared" si="4"/>
        <v>1.8571428571428572</v>
      </c>
      <c r="H11" s="2">
        <f t="shared" si="2"/>
        <v>2.5649493574615367</v>
      </c>
      <c r="I11" s="2"/>
      <c r="J11" s="2"/>
      <c r="K11" s="2"/>
      <c r="L11" s="2"/>
      <c r="M11" s="7">
        <f t="shared" si="3"/>
        <v>10.598851784697484</v>
      </c>
      <c r="N11" s="3">
        <f t="shared" si="5"/>
        <v>2.4011482153025163</v>
      </c>
    </row>
    <row r="12" spans="1:14">
      <c r="A12">
        <v>11</v>
      </c>
      <c r="B12" s="1">
        <v>43897</v>
      </c>
      <c r="C12">
        <f t="shared" si="0"/>
        <v>7</v>
      </c>
      <c r="D12">
        <v>19</v>
      </c>
      <c r="E12">
        <f t="shared" si="1"/>
        <v>6</v>
      </c>
      <c r="F12" s="2">
        <f t="shared" si="4"/>
        <v>1.4615384615384615</v>
      </c>
      <c r="H12" s="2">
        <f t="shared" si="2"/>
        <v>2.9444389791664403</v>
      </c>
      <c r="I12" s="2"/>
      <c r="J12" s="2"/>
      <c r="K12" s="2"/>
      <c r="L12" s="2"/>
      <c r="M12" s="7">
        <f t="shared" si="3"/>
        <v>14.477133657397014</v>
      </c>
      <c r="N12" s="3">
        <f t="shared" si="5"/>
        <v>4.5228663426029865</v>
      </c>
    </row>
    <row r="13" spans="1:14">
      <c r="A13">
        <v>12</v>
      </c>
      <c r="B13" s="1">
        <v>43898</v>
      </c>
      <c r="C13">
        <f t="shared" si="0"/>
        <v>1</v>
      </c>
      <c r="D13">
        <v>25</v>
      </c>
      <c r="E13">
        <f t="shared" si="1"/>
        <v>6</v>
      </c>
      <c r="F13" s="2">
        <f t="shared" si="4"/>
        <v>1.3157894736842106</v>
      </c>
      <c r="H13" s="2">
        <f t="shared" si="2"/>
        <v>3.2188758248682006</v>
      </c>
      <c r="I13" s="2">
        <f t="shared" ref="I13:I30" si="6">AVERAGE(F8:F13)</f>
        <v>1.5363006876164771</v>
      </c>
      <c r="J13" s="3"/>
      <c r="K13" s="2"/>
      <c r="L13" s="2"/>
      <c r="M13" s="7">
        <f t="shared" si="3"/>
        <v>19.774538147305517</v>
      </c>
      <c r="N13" s="3">
        <f t="shared" si="5"/>
        <v>5.2254618526944832</v>
      </c>
    </row>
    <row r="14" spans="1:14">
      <c r="A14">
        <v>13</v>
      </c>
      <c r="B14" s="1">
        <v>43899</v>
      </c>
      <c r="C14">
        <f t="shared" si="0"/>
        <v>2</v>
      </c>
      <c r="D14">
        <v>25</v>
      </c>
      <c r="E14">
        <f t="shared" si="1"/>
        <v>0</v>
      </c>
      <c r="F14" s="2">
        <f t="shared" si="4"/>
        <v>1</v>
      </c>
      <c r="H14" s="2">
        <f t="shared" si="2"/>
        <v>3.2188758248682006</v>
      </c>
      <c r="I14" s="2">
        <f t="shared" si="6"/>
        <v>1.4529673542831436</v>
      </c>
      <c r="J14" s="3">
        <f t="shared" ref="J14:J31" si="7">(I13-1)*D13</f>
        <v>13.407517190411927</v>
      </c>
      <c r="K14" s="3">
        <f t="shared" ref="K14:K31" si="8">D13+J14</f>
        <v>38.407517190411923</v>
      </c>
      <c r="L14" s="3">
        <f t="shared" ref="L14:L30" si="9">D14-K14</f>
        <v>-13.407517190411923</v>
      </c>
      <c r="M14" s="7">
        <f t="shared" si="3"/>
        <v>27.010343911513534</v>
      </c>
      <c r="N14" s="3">
        <f t="shared" si="5"/>
        <v>-2.0103439115135338</v>
      </c>
    </row>
    <row r="15" spans="1:14">
      <c r="A15">
        <v>14</v>
      </c>
      <c r="B15" s="1">
        <v>43900</v>
      </c>
      <c r="C15">
        <f t="shared" si="0"/>
        <v>3</v>
      </c>
      <c r="D15">
        <v>34</v>
      </c>
      <c r="E15">
        <f t="shared" si="1"/>
        <v>9</v>
      </c>
      <c r="F15" s="2">
        <f t="shared" si="4"/>
        <v>1.36</v>
      </c>
      <c r="H15" s="2">
        <f t="shared" si="2"/>
        <v>3.5263605246161616</v>
      </c>
      <c r="I15" s="2">
        <f t="shared" si="6"/>
        <v>1.4574117987275883</v>
      </c>
      <c r="J15" s="3">
        <f t="shared" si="7"/>
        <v>11.324183857078591</v>
      </c>
      <c r="K15" s="3">
        <f t="shared" si="8"/>
        <v>36.324183857078594</v>
      </c>
      <c r="L15" s="3">
        <f t="shared" si="9"/>
        <v>-2.3241838570785944</v>
      </c>
      <c r="M15" s="7">
        <f t="shared" si="3"/>
        <v>36.893841604975528</v>
      </c>
      <c r="N15" s="3">
        <f t="shared" si="5"/>
        <v>-2.8938416049755276</v>
      </c>
    </row>
    <row r="16" spans="1:14">
      <c r="A16">
        <v>15</v>
      </c>
      <c r="B16" s="1">
        <v>43901</v>
      </c>
      <c r="C16">
        <f t="shared" si="0"/>
        <v>4</v>
      </c>
      <c r="D16">
        <v>52</v>
      </c>
      <c r="E16">
        <f t="shared" si="1"/>
        <v>18</v>
      </c>
      <c r="F16" s="2">
        <f t="shared" si="4"/>
        <v>1.5294117647058822</v>
      </c>
      <c r="H16" s="2">
        <f t="shared" si="2"/>
        <v>3.9512437185814275</v>
      </c>
      <c r="I16" s="2">
        <f t="shared" si="6"/>
        <v>1.4206470928452353</v>
      </c>
      <c r="J16" s="3">
        <f t="shared" si="7"/>
        <v>15.552001156738003</v>
      </c>
      <c r="K16" s="3">
        <f t="shared" si="8"/>
        <v>49.552001156738001</v>
      </c>
      <c r="L16" s="3">
        <f t="shared" si="9"/>
        <v>2.447998843261999</v>
      </c>
      <c r="M16" s="7">
        <f t="shared" si="3"/>
        <v>50.393862174883772</v>
      </c>
      <c r="N16" s="3">
        <f t="shared" si="5"/>
        <v>1.6061378251162282</v>
      </c>
    </row>
    <row r="17" spans="1:15">
      <c r="A17">
        <v>16</v>
      </c>
      <c r="B17" s="1">
        <v>43902</v>
      </c>
      <c r="C17">
        <f t="shared" si="0"/>
        <v>5</v>
      </c>
      <c r="D17">
        <v>77</v>
      </c>
      <c r="E17">
        <f t="shared" si="1"/>
        <v>25</v>
      </c>
      <c r="F17" s="2">
        <f t="shared" si="4"/>
        <v>1.4807692307692308</v>
      </c>
      <c r="H17" s="2">
        <f t="shared" si="2"/>
        <v>4.3438054218536841</v>
      </c>
      <c r="I17" s="2">
        <f t="shared" si="6"/>
        <v>1.3579181551162975</v>
      </c>
      <c r="J17" s="3">
        <f t="shared" si="7"/>
        <v>21.873648827952234</v>
      </c>
      <c r="K17" s="3">
        <f t="shared" si="8"/>
        <v>73.873648827952238</v>
      </c>
      <c r="L17" s="3">
        <f t="shared" si="9"/>
        <v>3.1263511720477624</v>
      </c>
      <c r="M17" s="7">
        <f t="shared" si="3"/>
        <v>68.833746620701476</v>
      </c>
      <c r="N17" s="3">
        <f t="shared" si="5"/>
        <v>8.1662533792985244</v>
      </c>
    </row>
    <row r="18" spans="1:15">
      <c r="A18">
        <v>17</v>
      </c>
      <c r="B18" s="1">
        <v>43903</v>
      </c>
      <c r="C18">
        <f t="shared" si="0"/>
        <v>6</v>
      </c>
      <c r="D18">
        <v>98</v>
      </c>
      <c r="E18">
        <f t="shared" si="1"/>
        <v>21</v>
      </c>
      <c r="F18" s="2">
        <f t="shared" si="4"/>
        <v>1.2727272727272727</v>
      </c>
      <c r="H18" s="2">
        <f t="shared" si="2"/>
        <v>4.5849674786705723</v>
      </c>
      <c r="I18" s="2">
        <f t="shared" si="6"/>
        <v>1.3264496236477661</v>
      </c>
      <c r="J18" s="3">
        <f t="shared" si="7"/>
        <v>27.559697943954912</v>
      </c>
      <c r="K18" s="3">
        <f t="shared" si="8"/>
        <v>104.55969794395492</v>
      </c>
      <c r="L18" s="3">
        <f t="shared" si="9"/>
        <v>-6.5596979439549159</v>
      </c>
      <c r="M18" s="7">
        <f t="shared" si="3"/>
        <v>94.021066641016162</v>
      </c>
      <c r="N18" s="3">
        <f t="shared" si="5"/>
        <v>3.9789333589838378</v>
      </c>
    </row>
    <row r="19" spans="1:15">
      <c r="A19">
        <v>18</v>
      </c>
      <c r="B19" s="1">
        <v>43904</v>
      </c>
      <c r="C19">
        <f t="shared" si="0"/>
        <v>7</v>
      </c>
      <c r="D19">
        <v>121</v>
      </c>
      <c r="E19">
        <f t="shared" si="1"/>
        <v>23</v>
      </c>
      <c r="F19" s="2">
        <f t="shared" si="4"/>
        <v>1.2346938775510203</v>
      </c>
      <c r="H19" s="2">
        <f t="shared" si="2"/>
        <v>4.7957905455967413</v>
      </c>
      <c r="I19" s="2">
        <f t="shared" si="6"/>
        <v>1.3129336909589011</v>
      </c>
      <c r="J19" s="3">
        <f t="shared" si="7"/>
        <v>31.992063117481077</v>
      </c>
      <c r="K19" s="3">
        <f t="shared" si="8"/>
        <v>129.99206311748108</v>
      </c>
      <c r="L19" s="3">
        <f t="shared" si="9"/>
        <v>-8.9920631174810808</v>
      </c>
      <c r="M19" s="7">
        <f t="shared" si="3"/>
        <v>128.42481204787171</v>
      </c>
      <c r="N19" s="3">
        <f t="shared" si="5"/>
        <v>-7.4248120478717112</v>
      </c>
    </row>
    <row r="20" spans="1:15">
      <c r="A20">
        <v>19</v>
      </c>
      <c r="B20" s="1">
        <v>43905</v>
      </c>
      <c r="C20">
        <f t="shared" si="0"/>
        <v>1</v>
      </c>
      <c r="D20">
        <v>200</v>
      </c>
      <c r="E20">
        <f t="shared" si="1"/>
        <v>79</v>
      </c>
      <c r="F20" s="2">
        <f t="shared" si="4"/>
        <v>1.6528925619834711</v>
      </c>
      <c r="H20" s="2">
        <f t="shared" si="2"/>
        <v>5.2983173665480363</v>
      </c>
      <c r="I20" s="2">
        <f t="shared" si="6"/>
        <v>1.4217491179561463</v>
      </c>
      <c r="J20" s="3">
        <f t="shared" si="7"/>
        <v>37.864976606027035</v>
      </c>
      <c r="K20" s="3">
        <f t="shared" si="8"/>
        <v>158.86497660602703</v>
      </c>
      <c r="L20" s="3">
        <f t="shared" si="9"/>
        <v>41.135023393972972</v>
      </c>
      <c r="M20" s="7">
        <f t="shared" si="3"/>
        <v>175.41741376433407</v>
      </c>
      <c r="N20" s="3">
        <f t="shared" si="5"/>
        <v>24.582586235665929</v>
      </c>
    </row>
    <row r="21" spans="1:15">
      <c r="A21">
        <v>20</v>
      </c>
      <c r="B21" s="1">
        <v>43906</v>
      </c>
      <c r="C21">
        <f t="shared" si="0"/>
        <v>2</v>
      </c>
      <c r="D21">
        <v>234</v>
      </c>
      <c r="E21">
        <f t="shared" si="1"/>
        <v>34</v>
      </c>
      <c r="F21" s="2">
        <f t="shared" si="4"/>
        <v>1.17</v>
      </c>
      <c r="H21" s="2">
        <f t="shared" si="2"/>
        <v>5.4553211153577017</v>
      </c>
      <c r="I21" s="2">
        <f t="shared" si="6"/>
        <v>1.3900824512894794</v>
      </c>
      <c r="J21" s="3">
        <f t="shared" si="7"/>
        <v>84.349823591229267</v>
      </c>
      <c r="K21" s="3">
        <f t="shared" si="8"/>
        <v>284.34982359122927</v>
      </c>
      <c r="L21" s="3">
        <f t="shared" si="9"/>
        <v>-50.349823591229267</v>
      </c>
      <c r="M21" s="7">
        <f t="shared" si="3"/>
        <v>239.60532673621739</v>
      </c>
      <c r="N21" s="3">
        <f t="shared" si="5"/>
        <v>-5.6053267362173926</v>
      </c>
    </row>
    <row r="22" spans="1:15">
      <c r="A22">
        <v>21</v>
      </c>
      <c r="B22" s="1">
        <v>43907</v>
      </c>
      <c r="C22">
        <f t="shared" si="0"/>
        <v>3</v>
      </c>
      <c r="D22">
        <v>291</v>
      </c>
      <c r="E22">
        <f t="shared" si="1"/>
        <v>57</v>
      </c>
      <c r="F22" s="2">
        <f t="shared" si="4"/>
        <v>1.2435897435897436</v>
      </c>
      <c r="G22">
        <v>1</v>
      </c>
      <c r="H22" s="2">
        <f t="shared" si="2"/>
        <v>5.6733232671714928</v>
      </c>
      <c r="I22" s="2">
        <f t="shared" si="6"/>
        <v>1.3424454477701229</v>
      </c>
      <c r="J22" s="3">
        <f t="shared" si="7"/>
        <v>91.279293601738175</v>
      </c>
      <c r="K22" s="3">
        <f t="shared" si="8"/>
        <v>325.27929360173817</v>
      </c>
      <c r="L22" s="3">
        <f t="shared" si="9"/>
        <v>-34.279293601738175</v>
      </c>
      <c r="M22" s="7">
        <f t="shared" si="3"/>
        <v>327.28057818420649</v>
      </c>
      <c r="N22" s="3">
        <f t="shared" si="5"/>
        <v>-36.28057818420649</v>
      </c>
    </row>
    <row r="23" spans="1:15">
      <c r="A23">
        <v>22</v>
      </c>
      <c r="B23" s="1">
        <v>43908</v>
      </c>
      <c r="C23">
        <f t="shared" si="0"/>
        <v>4</v>
      </c>
      <c r="D23">
        <v>428</v>
      </c>
      <c r="E23">
        <f t="shared" si="1"/>
        <v>137</v>
      </c>
      <c r="F23" s="2">
        <f t="shared" si="4"/>
        <v>1.470790378006873</v>
      </c>
      <c r="G23">
        <v>4</v>
      </c>
      <c r="H23" s="2">
        <f t="shared" si="2"/>
        <v>6.0591231955817966</v>
      </c>
      <c r="I23" s="2">
        <f t="shared" si="6"/>
        <v>1.3407823056430634</v>
      </c>
      <c r="J23" s="3">
        <f t="shared" si="7"/>
        <v>99.651625301105753</v>
      </c>
      <c r="K23" s="3">
        <f t="shared" si="8"/>
        <v>390.65162530110575</v>
      </c>
      <c r="L23" s="3">
        <f t="shared" si="9"/>
        <v>37.348374698894247</v>
      </c>
      <c r="M23" s="7">
        <f t="shared" si="3"/>
        <v>447.03754426340129</v>
      </c>
      <c r="N23" s="3">
        <f t="shared" si="5"/>
        <v>-19.037544263401287</v>
      </c>
    </row>
    <row r="24" spans="1:15">
      <c r="A24">
        <v>23</v>
      </c>
      <c r="B24" s="1">
        <v>43909</v>
      </c>
      <c r="C24">
        <f t="shared" si="0"/>
        <v>5</v>
      </c>
      <c r="D24">
        <v>621</v>
      </c>
      <c r="E24">
        <f t="shared" si="1"/>
        <v>193</v>
      </c>
      <c r="F24" s="2">
        <f t="shared" si="4"/>
        <v>1.4509345794392523</v>
      </c>
      <c r="G24">
        <v>6</v>
      </c>
      <c r="H24" s="2">
        <f t="shared" si="2"/>
        <v>6.4313310819334788</v>
      </c>
      <c r="I24" s="2">
        <f t="shared" si="6"/>
        <v>1.3704835234283934</v>
      </c>
      <c r="J24" s="3">
        <f t="shared" si="7"/>
        <v>145.85482681523115</v>
      </c>
      <c r="K24" s="3">
        <f t="shared" si="8"/>
        <v>573.85482681523115</v>
      </c>
      <c r="L24" s="3">
        <f t="shared" si="9"/>
        <v>47.145173184768851</v>
      </c>
      <c r="M24" s="7">
        <f t="shared" si="3"/>
        <v>610.61541473008924</v>
      </c>
      <c r="N24" s="3">
        <f t="shared" si="5"/>
        <v>10.384585269910758</v>
      </c>
    </row>
    <row r="25" spans="1:15">
      <c r="A25">
        <v>24</v>
      </c>
      <c r="B25" s="1">
        <v>43910</v>
      </c>
      <c r="C25">
        <f t="shared" si="0"/>
        <v>6</v>
      </c>
      <c r="D25">
        <v>904</v>
      </c>
      <c r="E25">
        <f t="shared" si="1"/>
        <v>283</v>
      </c>
      <c r="F25" s="2">
        <f t="shared" si="4"/>
        <v>1.4557165861513688</v>
      </c>
      <c r="G25">
        <v>11</v>
      </c>
      <c r="H25" s="2">
        <f t="shared" si="2"/>
        <v>6.8068293603921761</v>
      </c>
      <c r="I25" s="2">
        <f t="shared" si="6"/>
        <v>1.4073206415284514</v>
      </c>
      <c r="J25" s="3">
        <f t="shared" si="7"/>
        <v>230.07026804903231</v>
      </c>
      <c r="K25" s="3">
        <f t="shared" si="8"/>
        <v>851.07026804903228</v>
      </c>
      <c r="L25" s="3">
        <f t="shared" si="9"/>
        <v>52.929731950967721</v>
      </c>
      <c r="M25" s="7">
        <f t="shared" si="3"/>
        <v>834.04892830725862</v>
      </c>
      <c r="N25" s="3">
        <f t="shared" si="5"/>
        <v>69.95107169274138</v>
      </c>
    </row>
    <row r="26" spans="1:15">
      <c r="A26">
        <v>25</v>
      </c>
      <c r="B26" s="1">
        <v>43911</v>
      </c>
      <c r="C26">
        <f t="shared" si="0"/>
        <v>7</v>
      </c>
      <c r="D26">
        <v>1128</v>
      </c>
      <c r="E26">
        <f t="shared" si="1"/>
        <v>224</v>
      </c>
      <c r="F26" s="2">
        <f t="shared" si="4"/>
        <v>1.247787610619469</v>
      </c>
      <c r="G26">
        <v>18</v>
      </c>
      <c r="H26" s="2">
        <f t="shared" si="2"/>
        <v>7.0282014320580046</v>
      </c>
      <c r="I26" s="2">
        <f t="shared" si="6"/>
        <v>1.3398031496344511</v>
      </c>
      <c r="J26" s="3">
        <f t="shared" si="7"/>
        <v>368.21785994172006</v>
      </c>
      <c r="K26" s="3">
        <f t="shared" si="8"/>
        <v>1272.21785994172</v>
      </c>
      <c r="L26" s="3">
        <f t="shared" si="9"/>
        <v>-144.21785994172001</v>
      </c>
      <c r="M26" s="7">
        <f t="shared" si="3"/>
        <v>1139.2401797094817</v>
      </c>
      <c r="N26" s="3">
        <f t="shared" si="5"/>
        <v>-11.240179709481708</v>
      </c>
    </row>
    <row r="27" spans="1:15">
      <c r="A27">
        <v>26</v>
      </c>
      <c r="B27" s="1">
        <v>43912</v>
      </c>
      <c r="C27">
        <f t="shared" si="0"/>
        <v>1</v>
      </c>
      <c r="D27">
        <v>1546</v>
      </c>
      <c r="E27">
        <f t="shared" si="1"/>
        <v>418</v>
      </c>
      <c r="F27" s="2">
        <f t="shared" si="4"/>
        <v>1.3705673758865249</v>
      </c>
      <c r="G27">
        <v>25</v>
      </c>
      <c r="H27" s="2">
        <f t="shared" si="2"/>
        <v>7.3434262291473669</v>
      </c>
      <c r="I27" s="2">
        <f t="shared" si="6"/>
        <v>1.3732310456155385</v>
      </c>
      <c r="J27" s="3">
        <f t="shared" si="7"/>
        <v>383.29795278766085</v>
      </c>
      <c r="K27" s="3">
        <f t="shared" si="8"/>
        <v>1511.297952787661</v>
      </c>
      <c r="L27" s="3">
        <f t="shared" si="9"/>
        <v>34.702047212339039</v>
      </c>
      <c r="M27" s="7">
        <f t="shared" si="3"/>
        <v>1556.1055748834517</v>
      </c>
      <c r="N27" s="3">
        <f t="shared" si="5"/>
        <v>-10.105574883451709</v>
      </c>
    </row>
    <row r="28" spans="1:15">
      <c r="A28">
        <v>27</v>
      </c>
      <c r="B28" s="1">
        <v>43913</v>
      </c>
      <c r="C28">
        <f t="shared" si="0"/>
        <v>2</v>
      </c>
      <c r="D28">
        <v>1891</v>
      </c>
      <c r="E28">
        <f t="shared" si="1"/>
        <v>345</v>
      </c>
      <c r="F28" s="2">
        <f t="shared" si="4"/>
        <v>1.2231565329883571</v>
      </c>
      <c r="G28">
        <v>34</v>
      </c>
      <c r="H28" s="2">
        <f t="shared" si="2"/>
        <v>7.5448610686584576</v>
      </c>
      <c r="I28" s="2">
        <f t="shared" si="6"/>
        <v>1.3698255105153077</v>
      </c>
      <c r="J28" s="3">
        <f t="shared" si="7"/>
        <v>577.01519652162256</v>
      </c>
      <c r="K28" s="3">
        <f t="shared" si="8"/>
        <v>2123.0151965216228</v>
      </c>
      <c r="L28" s="3">
        <f t="shared" si="9"/>
        <v>-232.01519652162278</v>
      </c>
      <c r="M28" s="7">
        <f t="shared" si="3"/>
        <v>2125.5083899874867</v>
      </c>
      <c r="N28" s="3">
        <f t="shared" si="5"/>
        <v>-234.50838998748668</v>
      </c>
      <c r="O28" s="2"/>
    </row>
    <row r="29" spans="1:15">
      <c r="A29">
        <v>28</v>
      </c>
      <c r="B29" s="1">
        <v>43914</v>
      </c>
      <c r="C29">
        <f t="shared" si="0"/>
        <v>3</v>
      </c>
      <c r="D29">
        <v>2201</v>
      </c>
      <c r="E29">
        <f t="shared" ref="E29:E34" si="10">D29-D28</f>
        <v>310</v>
      </c>
      <c r="F29" s="2">
        <f t="shared" si="4"/>
        <v>1.1639344262295082</v>
      </c>
      <c r="G29">
        <v>46</v>
      </c>
      <c r="H29" s="2">
        <f t="shared" si="2"/>
        <v>7.6966670815264617</v>
      </c>
      <c r="I29" s="2">
        <f t="shared" si="6"/>
        <v>1.3186828518857467</v>
      </c>
      <c r="J29" s="3">
        <f t="shared" si="7"/>
        <v>699.34004038444675</v>
      </c>
      <c r="K29" s="3">
        <f t="shared" si="8"/>
        <v>2590.3400403844466</v>
      </c>
      <c r="L29" s="3">
        <f t="shared" si="9"/>
        <v>-389.34004038444664</v>
      </c>
      <c r="M29" s="7">
        <f t="shared" si="3"/>
        <v>2903.2643985261529</v>
      </c>
      <c r="N29" s="3">
        <f t="shared" si="5"/>
        <v>-702.26439852615295</v>
      </c>
      <c r="O29" s="2"/>
    </row>
    <row r="30" spans="1:15">
      <c r="A30">
        <v>29</v>
      </c>
      <c r="B30" s="1">
        <v>43915</v>
      </c>
      <c r="C30">
        <f t="shared" si="0"/>
        <v>4</v>
      </c>
      <c r="D30">
        <v>2433</v>
      </c>
      <c r="E30">
        <f t="shared" si="10"/>
        <v>232</v>
      </c>
      <c r="F30" s="2">
        <f t="shared" si="4"/>
        <v>1.105406633348478</v>
      </c>
      <c r="G30">
        <v>57</v>
      </c>
      <c r="H30" s="2">
        <f t="shared" si="2"/>
        <v>7.7968803427835223</v>
      </c>
      <c r="I30" s="2">
        <f t="shared" si="6"/>
        <v>1.2610948608706176</v>
      </c>
      <c r="J30" s="3">
        <f t="shared" si="7"/>
        <v>701.42095700052857</v>
      </c>
      <c r="K30" s="3">
        <f t="shared" si="8"/>
        <v>2902.4209570005287</v>
      </c>
      <c r="L30" s="3">
        <f t="shared" si="9"/>
        <v>-469.42095700052869</v>
      </c>
      <c r="M30" s="7">
        <f t="shared" si="3"/>
        <v>3965.6132186799073</v>
      </c>
      <c r="N30" s="3">
        <f t="shared" si="5"/>
        <v>-1532.6132186799073</v>
      </c>
    </row>
    <row r="31" spans="1:15">
      <c r="A31">
        <v>30</v>
      </c>
      <c r="B31" s="1">
        <v>43916</v>
      </c>
      <c r="C31">
        <f t="shared" si="0"/>
        <v>5</v>
      </c>
      <c r="D31">
        <v>2915</v>
      </c>
      <c r="E31">
        <f t="shared" si="10"/>
        <v>482</v>
      </c>
      <c r="F31" s="2">
        <f t="shared" si="4"/>
        <v>1.1981093300452117</v>
      </c>
      <c r="G31">
        <v>77</v>
      </c>
      <c r="H31" s="2">
        <f t="shared" si="2"/>
        <v>7.9776250987845927</v>
      </c>
      <c r="I31" s="2">
        <f>AVERAGE(F26:F31)</f>
        <v>1.2181603181862581</v>
      </c>
      <c r="J31" s="3">
        <f t="shared" si="7"/>
        <v>635.24379649821265</v>
      </c>
      <c r="K31" s="3">
        <f t="shared" si="8"/>
        <v>3068.2437964982128</v>
      </c>
      <c r="L31" s="3">
        <f>D31-K31</f>
        <v>-153.24379649821276</v>
      </c>
      <c r="M31" s="7">
        <f t="shared" si="3"/>
        <v>5416.6917102528505</v>
      </c>
      <c r="N31" s="3">
        <f t="shared" si="5"/>
        <v>-2501.6917102528505</v>
      </c>
    </row>
    <row r="32" spans="1:15">
      <c r="A32">
        <v>31</v>
      </c>
      <c r="B32" s="1">
        <v>43917</v>
      </c>
      <c r="C32">
        <f t="shared" si="0"/>
        <v>6</v>
      </c>
      <c r="D32">
        <v>3417</v>
      </c>
      <c r="E32">
        <f t="shared" si="10"/>
        <v>502</v>
      </c>
      <c r="F32" s="2">
        <f t="shared" ref="F32:F34" si="11">D32/D31</f>
        <v>1.1722126929674099</v>
      </c>
      <c r="G32">
        <v>92</v>
      </c>
      <c r="H32" s="2">
        <f t="shared" si="2"/>
        <v>8.136518252115291</v>
      </c>
      <c r="I32" s="2">
        <f>AVERAGE(F27:F32)</f>
        <v>1.2055644985775815</v>
      </c>
      <c r="J32" s="3">
        <f>(I31-1)*D31</f>
        <v>635.93732751294249</v>
      </c>
      <c r="K32" s="3">
        <f>D31+J32</f>
        <v>3550.9373275129424</v>
      </c>
      <c r="L32" s="3">
        <f>D32-K32</f>
        <v>-133.93732751294237</v>
      </c>
      <c r="M32" s="7">
        <f t="shared" si="3"/>
        <v>7398.7420017953564</v>
      </c>
      <c r="N32" s="3">
        <f t="shared" si="5"/>
        <v>-3981.7420017953564</v>
      </c>
    </row>
    <row r="33" spans="1:14">
      <c r="A33">
        <v>32</v>
      </c>
      <c r="B33" s="1">
        <v>43918</v>
      </c>
      <c r="C33">
        <f t="shared" si="0"/>
        <v>7</v>
      </c>
      <c r="D33">
        <v>3904</v>
      </c>
      <c r="E33">
        <f t="shared" si="10"/>
        <v>487</v>
      </c>
      <c r="F33" s="2">
        <f t="shared" si="11"/>
        <v>1.1425226807140767</v>
      </c>
      <c r="G33">
        <v>114</v>
      </c>
      <c r="H33" s="2">
        <f t="shared" si="2"/>
        <v>8.2697569475329828</v>
      </c>
      <c r="I33" s="2">
        <f>AVERAGE(F28:F33)</f>
        <v>1.1675570493821736</v>
      </c>
      <c r="M33" s="7">
        <f t="shared" si="3"/>
        <v>10106.054790881837</v>
      </c>
      <c r="N33" s="3">
        <f t="shared" si="5"/>
        <v>-6202.0547908818371</v>
      </c>
    </row>
    <row r="34" spans="1:14">
      <c r="A34">
        <v>33</v>
      </c>
      <c r="B34" s="1">
        <v>43919</v>
      </c>
      <c r="C34">
        <f t="shared" si="0"/>
        <v>1</v>
      </c>
      <c r="D34">
        <v>4256</v>
      </c>
      <c r="E34">
        <f t="shared" si="10"/>
        <v>352</v>
      </c>
      <c r="F34" s="2">
        <f t="shared" si="11"/>
        <v>1.0901639344262295</v>
      </c>
      <c r="G34">
        <v>136</v>
      </c>
      <c r="H34" s="2">
        <f t="shared" si="2"/>
        <v>8.3560850310214807</v>
      </c>
      <c r="I34" s="2">
        <f>AVERAGE(F29:F34)</f>
        <v>1.1453916162884856</v>
      </c>
      <c r="M34" s="7">
        <f t="shared" si="3"/>
        <v>13804.014711085019</v>
      </c>
      <c r="N34" s="3">
        <f t="shared" si="5"/>
        <v>-9548.0147110850194</v>
      </c>
    </row>
    <row r="35" spans="1:14">
      <c r="A35">
        <v>34</v>
      </c>
      <c r="B35" s="1">
        <v>43920</v>
      </c>
      <c r="C35">
        <f t="shared" si="0"/>
        <v>2</v>
      </c>
      <c r="M35" s="7">
        <f t="shared" si="3"/>
        <v>18855.114689836795</v>
      </c>
      <c r="N35" s="3">
        <f t="shared" si="5"/>
        <v>-18855.114689836795</v>
      </c>
    </row>
    <row r="36" spans="1:14">
      <c r="A36">
        <v>35</v>
      </c>
      <c r="B36" s="1">
        <v>43921</v>
      </c>
      <c r="C36">
        <f t="shared" si="0"/>
        <v>3</v>
      </c>
      <c r="M36" s="7">
        <f t="shared" si="3"/>
        <v>25754.489357462866</v>
      </c>
      <c r="N36" s="3">
        <f t="shared" si="5"/>
        <v>-25754.489357462866</v>
      </c>
    </row>
    <row r="37" spans="1:14">
      <c r="A37">
        <v>36</v>
      </c>
      <c r="B37" s="1">
        <v>43922</v>
      </c>
      <c r="C37">
        <f t="shared" si="0"/>
        <v>4</v>
      </c>
      <c r="M37" s="7">
        <f t="shared" si="3"/>
        <v>35178.450673715211</v>
      </c>
      <c r="N37" s="3">
        <f t="shared" si="5"/>
        <v>-35178.450673715211</v>
      </c>
    </row>
    <row r="38" spans="1:14">
      <c r="A38">
        <v>37</v>
      </c>
      <c r="B38" s="1">
        <v>43923</v>
      </c>
      <c r="C38">
        <f t="shared" si="0"/>
        <v>5</v>
      </c>
      <c r="M38" s="7">
        <f t="shared" si="3"/>
        <v>48050.783481925944</v>
      </c>
      <c r="N38" s="3">
        <f t="shared" si="5"/>
        <v>-48050.783481925944</v>
      </c>
    </row>
    <row r="39" spans="1:14">
      <c r="A39">
        <v>38</v>
      </c>
      <c r="B39" s="1">
        <v>43924</v>
      </c>
      <c r="C39">
        <f t="shared" si="0"/>
        <v>6</v>
      </c>
      <c r="M39" s="7">
        <f t="shared" si="3"/>
        <v>65633.299619760815</v>
      </c>
      <c r="N39" s="3">
        <f t="shared" si="5"/>
        <v>-65633.299619760815</v>
      </c>
    </row>
    <row r="40" spans="1:14">
      <c r="A40">
        <v>39</v>
      </c>
      <c r="B40" s="1">
        <v>43925</v>
      </c>
      <c r="C40">
        <f t="shared" si="0"/>
        <v>7</v>
      </c>
      <c r="M40" s="7">
        <f t="shared" si="3"/>
        <v>89649.527163227744</v>
      </c>
      <c r="N40" s="3">
        <f t="shared" si="5"/>
        <v>-89649.527163227744</v>
      </c>
    </row>
    <row r="41" spans="1:14">
      <c r="A41">
        <v>40</v>
      </c>
      <c r="B41" s="1">
        <v>43926</v>
      </c>
      <c r="C41">
        <f t="shared" si="0"/>
        <v>1</v>
      </c>
      <c r="M41" s="7">
        <f t="shared" si="3"/>
        <v>122453.65945567269</v>
      </c>
      <c r="N41" s="3">
        <f t="shared" si="5"/>
        <v>-122453.65945567269</v>
      </c>
    </row>
    <row r="42" spans="1:14">
      <c r="A42">
        <v>41</v>
      </c>
      <c r="B42" s="1">
        <v>43927</v>
      </c>
      <c r="C42">
        <f t="shared" si="0"/>
        <v>2</v>
      </c>
      <c r="M42" s="7">
        <f t="shared" si="3"/>
        <v>167261.32516888957</v>
      </c>
      <c r="N42" s="3">
        <f t="shared" si="5"/>
        <v>-167261.32516888957</v>
      </c>
    </row>
    <row r="43" spans="1:14">
      <c r="A43">
        <v>42</v>
      </c>
      <c r="B43" s="1">
        <v>43928</v>
      </c>
      <c r="C43">
        <f t="shared" si="0"/>
        <v>3</v>
      </c>
      <c r="M43" s="7">
        <f t="shared" si="3"/>
        <v>228464.80065693945</v>
      </c>
      <c r="N43" s="3">
        <f t="shared" si="5"/>
        <v>-228464.80065693945</v>
      </c>
    </row>
    <row r="44" spans="1:14">
      <c r="A44">
        <v>43</v>
      </c>
      <c r="B44" s="1">
        <v>43929</v>
      </c>
      <c r="C44">
        <f t="shared" si="0"/>
        <v>4</v>
      </c>
      <c r="M44" s="7">
        <f t="shared" si="3"/>
        <v>312063.56332828762</v>
      </c>
      <c r="N44" s="3">
        <f t="shared" si="5"/>
        <v>-312063.56332828762</v>
      </c>
    </row>
    <row r="45" spans="1:14">
      <c r="A45">
        <v>44</v>
      </c>
      <c r="B45" s="1">
        <v>43930</v>
      </c>
      <c r="C45">
        <f t="shared" si="0"/>
        <v>5</v>
      </c>
      <c r="M45" s="7">
        <f t="shared" si="3"/>
        <v>426252.3910778648</v>
      </c>
      <c r="N45" s="3">
        <f t="shared" si="5"/>
        <v>-426252.3910778648</v>
      </c>
    </row>
    <row r="46" spans="1:14">
      <c r="A46">
        <v>45</v>
      </c>
      <c r="B46" s="1">
        <v>43931</v>
      </c>
      <c r="C46">
        <f t="shared" si="0"/>
        <v>6</v>
      </c>
      <c r="M46" s="7">
        <f t="shared" si="3"/>
        <v>582224.6562904875</v>
      </c>
      <c r="N46" s="3">
        <f t="shared" si="5"/>
        <v>-582224.6562904875</v>
      </c>
    </row>
    <row r="47" spans="1:14">
      <c r="A47">
        <v>46</v>
      </c>
      <c r="B47" s="1">
        <v>43932</v>
      </c>
      <c r="C47">
        <f t="shared" si="0"/>
        <v>7</v>
      </c>
      <c r="M47" s="7">
        <f t="shared" si="3"/>
        <v>795269.55739857256</v>
      </c>
      <c r="N47" s="3">
        <f t="shared" si="5"/>
        <v>-795269.55739857256</v>
      </c>
    </row>
    <row r="48" spans="1:14">
      <c r="A48">
        <v>47</v>
      </c>
      <c r="B48" s="1">
        <v>43933</v>
      </c>
      <c r="C48">
        <f t="shared" si="0"/>
        <v>1</v>
      </c>
      <c r="M48" s="7">
        <f t="shared" si="3"/>
        <v>1086270.8442381257</v>
      </c>
      <c r="N48" s="3">
        <f t="shared" si="5"/>
        <v>-1086270.8442381257</v>
      </c>
    </row>
    <row r="49" spans="1:14">
      <c r="A49">
        <v>48</v>
      </c>
      <c r="B49" s="1">
        <v>43934</v>
      </c>
      <c r="C49">
        <f t="shared" si="0"/>
        <v>2</v>
      </c>
      <c r="M49" s="7">
        <f t="shared" si="3"/>
        <v>1483753.9499206897</v>
      </c>
      <c r="N49" s="3">
        <f t="shared" si="5"/>
        <v>-1483753.9499206897</v>
      </c>
    </row>
    <row r="50" spans="1:14">
      <c r="A50">
        <v>49</v>
      </c>
      <c r="B50" s="1">
        <v>43935</v>
      </c>
      <c r="C50">
        <f t="shared" si="0"/>
        <v>3</v>
      </c>
      <c r="M50" s="7">
        <f t="shared" si="3"/>
        <v>2026682.1995478715</v>
      </c>
      <c r="N50" s="3">
        <f t="shared" si="5"/>
        <v>-2026682.1995478715</v>
      </c>
    </row>
    <row r="51" spans="1:14">
      <c r="A51">
        <v>50</v>
      </c>
      <c r="B51" s="1">
        <v>43936</v>
      </c>
      <c r="C51">
        <f t="shared" si="0"/>
        <v>4</v>
      </c>
      <c r="M51" s="7">
        <f t="shared" si="3"/>
        <v>2768276.1944349003</v>
      </c>
      <c r="N51" s="3">
        <f t="shared" si="5"/>
        <v>-2768276.1944349003</v>
      </c>
    </row>
    <row r="52" spans="1:14">
      <c r="A52">
        <v>51</v>
      </c>
      <c r="B52" s="1">
        <v>43937</v>
      </c>
      <c r="C52">
        <f t="shared" si="0"/>
        <v>5</v>
      </c>
      <c r="M52" s="7">
        <f t="shared" si="3"/>
        <v>3781230.7674013171</v>
      </c>
      <c r="N52" s="3">
        <f t="shared" si="5"/>
        <v>-3781230.7674013171</v>
      </c>
    </row>
    <row r="53" spans="1:14">
      <c r="A53">
        <v>52</v>
      </c>
      <c r="B53" s="1">
        <v>43938</v>
      </c>
      <c r="C53">
        <f t="shared" si="0"/>
        <v>6</v>
      </c>
      <c r="M53" s="7">
        <f t="shared" si="3"/>
        <v>5164840.9017442632</v>
      </c>
      <c r="N53" s="3">
        <f t="shared" si="5"/>
        <v>-5164840.9017442632</v>
      </c>
    </row>
    <row r="54" spans="1:14">
      <c r="A54">
        <v>53</v>
      </c>
      <c r="B54" s="1">
        <v>43939</v>
      </c>
      <c r="C54">
        <f t="shared" si="0"/>
        <v>7</v>
      </c>
      <c r="M54" s="7">
        <f t="shared" si="3"/>
        <v>7054735.1328846477</v>
      </c>
      <c r="N54" s="3">
        <f t="shared" si="5"/>
        <v>-7054735.1328846477</v>
      </c>
    </row>
    <row r="55" spans="1:14">
      <c r="A55">
        <v>54</v>
      </c>
      <c r="B55" s="1">
        <v>43940</v>
      </c>
      <c r="C55">
        <f t="shared" si="0"/>
        <v>1</v>
      </c>
      <c r="M55" s="7">
        <f t="shared" si="3"/>
        <v>9636170.5504518319</v>
      </c>
      <c r="N55" s="3">
        <f t="shared" si="5"/>
        <v>-9636170.5504518319</v>
      </c>
    </row>
    <row r="56" spans="1:14">
      <c r="A56">
        <v>55</v>
      </c>
      <c r="B56" s="1">
        <v>43941</v>
      </c>
      <c r="C56">
        <f t="shared" si="0"/>
        <v>2</v>
      </c>
      <c r="M56" s="7">
        <f t="shared" si="3"/>
        <v>13162192.644846588</v>
      </c>
      <c r="N56" s="3">
        <f t="shared" si="5"/>
        <v>-13162192.644846588</v>
      </c>
    </row>
    <row r="57" spans="1:14">
      <c r="A57">
        <v>56</v>
      </c>
      <c r="B57" s="1">
        <v>43942</v>
      </c>
      <c r="C57">
        <f t="shared" si="0"/>
        <v>3</v>
      </c>
      <c r="M57" s="7">
        <f t="shared" si="3"/>
        <v>17978440.119236972</v>
      </c>
      <c r="N57" s="3">
        <f t="shared" si="5"/>
        <v>-17978440.119236972</v>
      </c>
    </row>
    <row r="58" spans="1:14">
      <c r="A58">
        <v>57</v>
      </c>
      <c r="B58" s="1">
        <v>43943</v>
      </c>
      <c r="C58">
        <f t="shared" si="0"/>
        <v>4</v>
      </c>
      <c r="M58" s="7">
        <f t="shared" si="3"/>
        <v>24557026.161408082</v>
      </c>
      <c r="N58" s="3">
        <f t="shared" si="5"/>
        <v>-24557026.161408082</v>
      </c>
    </row>
    <row r="59" spans="1:14">
      <c r="A59">
        <v>58</v>
      </c>
      <c r="B59" s="1">
        <v>43944</v>
      </c>
      <c r="C59">
        <f t="shared" si="0"/>
        <v>5</v>
      </c>
      <c r="M59" s="7">
        <f t="shared" si="3"/>
        <v>33542817.390860092</v>
      </c>
      <c r="N59" s="3">
        <f t="shared" si="5"/>
        <v>-33542817.390860092</v>
      </c>
    </row>
    <row r="60" spans="1:14">
      <c r="A60">
        <v>59</v>
      </c>
      <c r="B60" s="1">
        <v>43945</v>
      </c>
      <c r="C60">
        <f t="shared" si="0"/>
        <v>6</v>
      </c>
      <c r="M60" s="7">
        <f t="shared" si="3"/>
        <v>45816646.980029806</v>
      </c>
      <c r="N60" s="3">
        <f t="shared" si="5"/>
        <v>-45816646.980029806</v>
      </c>
    </row>
    <row r="61" spans="1:14">
      <c r="A61">
        <v>60</v>
      </c>
      <c r="B61" s="1">
        <v>43946</v>
      </c>
      <c r="C61">
        <f t="shared" si="0"/>
        <v>7</v>
      </c>
      <c r="M61" s="7">
        <f t="shared" si="3"/>
        <v>62581658.422785446</v>
      </c>
      <c r="N61" s="3">
        <f t="shared" si="5"/>
        <v>-62581658.422785446</v>
      </c>
    </row>
    <row r="62" spans="1:14">
      <c r="A62">
        <v>61</v>
      </c>
      <c r="B62" s="1">
        <v>43947</v>
      </c>
      <c r="C62">
        <f t="shared" si="0"/>
        <v>1</v>
      </c>
      <c r="M62" s="7">
        <f t="shared" si="3"/>
        <v>85481243.807589337</v>
      </c>
      <c r="N62" s="3">
        <f t="shared" si="5"/>
        <v>-85481243.807589337</v>
      </c>
    </row>
    <row r="63" spans="1:14">
      <c r="A63">
        <v>62</v>
      </c>
      <c r="B63" s="1">
        <v>43948</v>
      </c>
      <c r="C63">
        <f t="shared" si="0"/>
        <v>2</v>
      </c>
      <c r="M63" s="7">
        <f t="shared" si="3"/>
        <v>116760137.50751169</v>
      </c>
      <c r="N63" s="3">
        <f t="shared" si="5"/>
        <v>-116760137.50751169</v>
      </c>
    </row>
    <row r="64" spans="1:14">
      <c r="A64">
        <v>63</v>
      </c>
      <c r="B64" s="1">
        <v>43949</v>
      </c>
      <c r="C64">
        <f t="shared" si="0"/>
        <v>3</v>
      </c>
      <c r="M64" s="7">
        <f t="shared" si="3"/>
        <v>159484456.51375288</v>
      </c>
      <c r="N64" s="3">
        <f t="shared" si="5"/>
        <v>-159484456.51375288</v>
      </c>
    </row>
    <row r="65" spans="1:14">
      <c r="A65">
        <v>64</v>
      </c>
      <c r="B65" s="1">
        <v>43950</v>
      </c>
      <c r="C65">
        <f t="shared" si="0"/>
        <v>4</v>
      </c>
      <c r="M65" s="7">
        <f t="shared" si="3"/>
        <v>217842256.89054933</v>
      </c>
      <c r="N65" s="3">
        <f t="shared" si="5"/>
        <v>-217842256.89054933</v>
      </c>
    </row>
    <row r="66" spans="1:14">
      <c r="A66">
        <v>65</v>
      </c>
      <c r="B66" s="1">
        <v>43951</v>
      </c>
      <c r="C66">
        <f t="shared" si="0"/>
        <v>5</v>
      </c>
      <c r="M66" s="7">
        <f t="shared" si="3"/>
        <v>297554068.4309625</v>
      </c>
      <c r="N66" s="3">
        <f t="shared" si="5"/>
        <v>-297554068.4309625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56A0-9B67-478B-A4C9-1B1524DECE49}">
  <sheetPr codeName="Planilha4"/>
  <dimension ref="A1:C28"/>
  <sheetViews>
    <sheetView workbookViewId="0">
      <selection activeCell="B25" sqref="B25"/>
    </sheetView>
  </sheetViews>
  <sheetFormatPr defaultRowHeight="15"/>
  <cols>
    <col min="2" max="2" width="26.42578125" customWidth="1"/>
    <col min="3" max="3" width="17" customWidth="1"/>
  </cols>
  <sheetData>
    <row r="1" spans="1:3" ht="15" customHeight="1" thickBot="1">
      <c r="A1" s="12" t="s">
        <v>18</v>
      </c>
      <c r="B1" s="12" t="s">
        <v>19</v>
      </c>
      <c r="C1" s="12" t="s">
        <v>20</v>
      </c>
    </row>
    <row r="2" spans="1:3" ht="15" customHeight="1" thickBot="1">
      <c r="A2" s="12">
        <v>1</v>
      </c>
      <c r="B2" s="13" t="s">
        <v>21</v>
      </c>
      <c r="C2" s="13" t="s">
        <v>22</v>
      </c>
    </row>
    <row r="3" spans="1:3" ht="15" customHeight="1" thickBot="1">
      <c r="A3" s="12">
        <v>2</v>
      </c>
      <c r="B3" s="13" t="s">
        <v>23</v>
      </c>
      <c r="C3" s="13" t="s">
        <v>24</v>
      </c>
    </row>
    <row r="4" spans="1:3" ht="15" customHeight="1" thickBot="1">
      <c r="A4" s="12">
        <v>3</v>
      </c>
      <c r="B4" s="13" t="s">
        <v>25</v>
      </c>
      <c r="C4" s="13" t="s">
        <v>26</v>
      </c>
    </row>
    <row r="5" spans="1:3" ht="15" customHeight="1" thickBot="1">
      <c r="A5" s="12">
        <v>4</v>
      </c>
      <c r="B5" s="13" t="s">
        <v>27</v>
      </c>
      <c r="C5" s="13" t="s">
        <v>28</v>
      </c>
    </row>
    <row r="6" spans="1:3" ht="15" customHeight="1" thickBot="1">
      <c r="A6" s="12">
        <v>5</v>
      </c>
      <c r="B6" s="13" t="s">
        <v>29</v>
      </c>
      <c r="C6" s="13" t="s">
        <v>30</v>
      </c>
    </row>
    <row r="7" spans="1:3" ht="15" customHeight="1" thickBot="1">
      <c r="A7" s="12">
        <v>6</v>
      </c>
      <c r="B7" s="13" t="s">
        <v>31</v>
      </c>
      <c r="C7" s="13" t="s">
        <v>32</v>
      </c>
    </row>
    <row r="8" spans="1:3" ht="15" customHeight="1" thickBot="1">
      <c r="A8" s="12">
        <v>7</v>
      </c>
      <c r="B8" s="13" t="s">
        <v>33</v>
      </c>
      <c r="C8" s="13" t="s">
        <v>34</v>
      </c>
    </row>
    <row r="9" spans="1:3" ht="15" customHeight="1" thickBot="1">
      <c r="A9" s="12">
        <v>8</v>
      </c>
      <c r="B9" s="13" t="s">
        <v>35</v>
      </c>
      <c r="C9" s="13" t="s">
        <v>36</v>
      </c>
    </row>
    <row r="10" spans="1:3" ht="15" customHeight="1" thickBot="1">
      <c r="A10" s="12">
        <v>9</v>
      </c>
      <c r="B10" s="13" t="s">
        <v>37</v>
      </c>
      <c r="C10" s="13" t="s">
        <v>38</v>
      </c>
    </row>
    <row r="11" spans="1:3" ht="15" customHeight="1" thickBot="1">
      <c r="A11" s="12">
        <v>10</v>
      </c>
      <c r="B11" s="13" t="s">
        <v>39</v>
      </c>
      <c r="C11" s="13" t="s">
        <v>40</v>
      </c>
    </row>
    <row r="12" spans="1:3" ht="15" customHeight="1" thickBot="1">
      <c r="A12" s="12">
        <v>11</v>
      </c>
      <c r="B12" s="13" t="s">
        <v>41</v>
      </c>
      <c r="C12" s="13" t="s">
        <v>42</v>
      </c>
    </row>
    <row r="13" spans="1:3" ht="15" customHeight="1" thickBot="1">
      <c r="A13" s="12">
        <v>12</v>
      </c>
      <c r="B13" s="13" t="s">
        <v>43</v>
      </c>
      <c r="C13" s="13" t="s">
        <v>44</v>
      </c>
    </row>
    <row r="14" spans="1:3" ht="15" customHeight="1" thickBot="1">
      <c r="A14" s="12">
        <v>13</v>
      </c>
      <c r="B14" s="13" t="s">
        <v>45</v>
      </c>
      <c r="C14" s="13" t="s">
        <v>46</v>
      </c>
    </row>
    <row r="15" spans="1:3" ht="15" customHeight="1" thickBot="1">
      <c r="A15" s="12">
        <v>14</v>
      </c>
      <c r="B15" s="13" t="s">
        <v>47</v>
      </c>
      <c r="C15" s="13" t="s">
        <v>48</v>
      </c>
    </row>
    <row r="16" spans="1:3" ht="15" customHeight="1" thickBot="1">
      <c r="A16" s="12">
        <v>15</v>
      </c>
      <c r="B16" s="13" t="s">
        <v>49</v>
      </c>
      <c r="C16" s="13" t="s">
        <v>50</v>
      </c>
    </row>
    <row r="17" spans="1:3" ht="15" customHeight="1" thickBot="1">
      <c r="A17" s="12">
        <v>16</v>
      </c>
      <c r="B17" s="13" t="s">
        <v>51</v>
      </c>
      <c r="C17" s="13" t="s">
        <v>52</v>
      </c>
    </row>
    <row r="18" spans="1:3" ht="15" customHeight="1" thickBot="1">
      <c r="A18" s="12">
        <v>17</v>
      </c>
      <c r="B18" s="13" t="s">
        <v>53</v>
      </c>
      <c r="C18" s="13" t="s">
        <v>54</v>
      </c>
    </row>
    <row r="19" spans="1:3" ht="15" customHeight="1" thickBot="1">
      <c r="A19" s="12">
        <v>18</v>
      </c>
      <c r="B19" s="13" t="s">
        <v>55</v>
      </c>
      <c r="C19" s="13" t="s">
        <v>56</v>
      </c>
    </row>
    <row r="20" spans="1:3" ht="15" customHeight="1" thickBot="1">
      <c r="A20" s="12">
        <v>19</v>
      </c>
      <c r="B20" s="13" t="s">
        <v>57</v>
      </c>
      <c r="C20" s="13" t="s">
        <v>58</v>
      </c>
    </row>
    <row r="21" spans="1:3" ht="15" customHeight="1" thickBot="1">
      <c r="A21" s="12">
        <v>20</v>
      </c>
      <c r="B21" s="13" t="s">
        <v>59</v>
      </c>
      <c r="C21" s="13" t="s">
        <v>60</v>
      </c>
    </row>
    <row r="22" spans="1:3" ht="15" customHeight="1" thickBot="1">
      <c r="A22" s="12">
        <v>21</v>
      </c>
      <c r="B22" s="13" t="s">
        <v>61</v>
      </c>
      <c r="C22" s="13" t="s">
        <v>62</v>
      </c>
    </row>
    <row r="23" spans="1:3" ht="15" customHeight="1" thickBot="1">
      <c r="A23" s="12">
        <v>22</v>
      </c>
      <c r="B23" s="13" t="s">
        <v>63</v>
      </c>
      <c r="C23" s="13" t="s">
        <v>64</v>
      </c>
    </row>
    <row r="24" spans="1:3" ht="15" customHeight="1" thickBot="1">
      <c r="A24" s="12">
        <v>23</v>
      </c>
      <c r="B24" s="13" t="s">
        <v>65</v>
      </c>
      <c r="C24" s="13" t="s">
        <v>66</v>
      </c>
    </row>
    <row r="25" spans="1:3" ht="15" customHeight="1" thickBot="1">
      <c r="A25" s="12">
        <v>24</v>
      </c>
      <c r="B25" s="13" t="s">
        <v>67</v>
      </c>
      <c r="C25" s="13" t="s">
        <v>68</v>
      </c>
    </row>
    <row r="26" spans="1:3" ht="15" customHeight="1" thickBot="1">
      <c r="A26" s="12">
        <v>25</v>
      </c>
      <c r="B26" s="13" t="s">
        <v>69</v>
      </c>
      <c r="C26" s="13" t="s">
        <v>70</v>
      </c>
    </row>
    <row r="27" spans="1:3" ht="15" customHeight="1" thickBot="1">
      <c r="A27" s="12">
        <v>26</v>
      </c>
      <c r="B27" s="13" t="s">
        <v>71</v>
      </c>
      <c r="C27" s="13" t="s">
        <v>72</v>
      </c>
    </row>
    <row r="28" spans="1:3" ht="15" customHeight="1" thickBot="1">
      <c r="A28" s="12">
        <v>27</v>
      </c>
      <c r="B28" s="13" t="s">
        <v>73</v>
      </c>
      <c r="C28" s="13" t="s">
        <v>74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Mundo</vt:lpstr>
      <vt:lpstr>BR</vt:lpstr>
      <vt:lpstr>SP</vt:lpstr>
      <vt:lpstr>População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Heliton Tavares</dc:creator>
  <cp:lastModifiedBy>Heliton Tavares</cp:lastModifiedBy>
  <dcterms:created xsi:type="dcterms:W3CDTF">2020-03-24T17:19:44Z</dcterms:created>
  <dcterms:modified xsi:type="dcterms:W3CDTF">2020-04-07T18:17:01Z</dcterms:modified>
</cp:coreProperties>
</file>